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2.xml" ContentType="application/vnd.openxmlformats-officedocument.drawing+xml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C3AAE1A2-6865-47F4-91BD-626914185266}" xr6:coauthVersionLast="47" xr6:coauthVersionMax="47" xr10:uidLastSave="{00000000-0000-0000-0000-000000000000}"/>
  <workbookProtection workbookAlgorithmName="SHA-512" workbookHashValue="GsXHLUhGWjZQPZHpj2GIS3Tg6i8yJ7zl+9pS00RyIrdkeSvH2YedP9eGbiMGNIlUzZAiEoy9ewRLoZKH3kF+hw==" workbookSaltValue="0tenJMSJUGuFK0RVGs7I+g==" workbookSpinCount="100000" lockStructure="1"/>
  <bookViews>
    <workbookView xWindow="-108" yWindow="-108" windowWidth="23256" windowHeight="12576" tabRatio="902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52" r:id="rId4"/>
    <sheet name="Summary" sheetId="48" r:id="rId5"/>
    <sheet name="HCl-N" sheetId="51" r:id="rId6"/>
    <sheet name="HCl-E" sheetId="49" r:id="rId7"/>
    <sheet name="z-stat HCl-E" sheetId="50" r:id="rId8"/>
    <sheet name="n&gt;3Distribution" sheetId="36" r:id="rId9"/>
    <sheet name="n=3Distribution" sheetId="37" r:id="rId10"/>
    <sheet name="Template_skewed" sheetId="27" r:id="rId11"/>
    <sheet name="Calculations for Template skew" sheetId="28" r:id="rId12"/>
    <sheet name="Recalculate t-stat skew" sheetId="29" r:id="rId13"/>
    <sheet name="Recalculations1 skew" sheetId="30" r:id="rId14"/>
    <sheet name="Recalculation 2 skew" sheetId="31" r:id="rId15"/>
    <sheet name="Recalculations3 skew" sheetId="32" r:id="rId16"/>
    <sheet name="Recalculations4 skew" sheetId="33" r:id="rId17"/>
    <sheet name="Recalculations5 skew" sheetId="34" r:id="rId18"/>
    <sheet name="Recalculations6 skew" sheetId="35" r:id="rId19"/>
  </sheets>
  <externalReferences>
    <externalReference r:id="rId20"/>
  </externalReferences>
  <definedNames>
    <definedName name="_xlnm._FilterDatabase" localSheetId="0" hidden="1">Data!$A$1:$AE$37</definedName>
    <definedName name="_xlnm._FilterDatabase" localSheetId="1" hidden="1">Rank!$A$1:$G$3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48" l="1"/>
  <c r="Q5" i="48"/>
  <c r="Q3" i="48"/>
  <c r="T5" i="48"/>
  <c r="L5" i="48"/>
  <c r="P5" i="48" s="1"/>
  <c r="K5" i="48"/>
  <c r="J5" i="48"/>
  <c r="I5" i="48"/>
  <c r="S5" i="48" s="1"/>
  <c r="O5" i="48"/>
  <c r="D79" i="51"/>
  <c r="B74" i="51"/>
  <c r="AE67" i="51"/>
  <c r="AD67" i="51"/>
  <c r="AC67" i="51"/>
  <c r="AB67" i="51"/>
  <c r="AA67" i="51"/>
  <c r="Z67" i="51"/>
  <c r="Y67" i="51"/>
  <c r="X67" i="51"/>
  <c r="W67" i="51"/>
  <c r="V67" i="51"/>
  <c r="U67" i="51"/>
  <c r="T67" i="51"/>
  <c r="S67" i="51"/>
  <c r="R67" i="51"/>
  <c r="Q67" i="51"/>
  <c r="P67" i="51"/>
  <c r="O67" i="51"/>
  <c r="N67" i="51"/>
  <c r="M67" i="51"/>
  <c r="L67" i="51"/>
  <c r="K67" i="51"/>
  <c r="J67" i="51"/>
  <c r="I67" i="51"/>
  <c r="H67" i="51"/>
  <c r="G67" i="51"/>
  <c r="F67" i="51"/>
  <c r="E67" i="51"/>
  <c r="D67" i="51"/>
  <c r="C67" i="51"/>
  <c r="B67" i="51"/>
  <c r="B55" i="51"/>
  <c r="B88" i="51" s="1"/>
  <c r="B52" i="51"/>
  <c r="AE50" i="51"/>
  <c r="AD50" i="51"/>
  <c r="AC50" i="51"/>
  <c r="AB50" i="51"/>
  <c r="AA50" i="51"/>
  <c r="Z50" i="51"/>
  <c r="Y50" i="51"/>
  <c r="X50" i="51"/>
  <c r="W50" i="51"/>
  <c r="V50" i="51"/>
  <c r="U50" i="51"/>
  <c r="T50" i="51"/>
  <c r="S50" i="51"/>
  <c r="R50" i="51"/>
  <c r="Q50" i="51"/>
  <c r="P50" i="51"/>
  <c r="O50" i="51"/>
  <c r="N50" i="51"/>
  <c r="M50" i="51"/>
  <c r="L50" i="51"/>
  <c r="K50" i="51"/>
  <c r="J50" i="51"/>
  <c r="I50" i="51"/>
  <c r="H50" i="51"/>
  <c r="G50" i="51"/>
  <c r="F50" i="51"/>
  <c r="E50" i="51"/>
  <c r="D50" i="51"/>
  <c r="C50" i="51"/>
  <c r="B50" i="51"/>
  <c r="B45" i="51"/>
  <c r="B42" i="51"/>
  <c r="B41" i="51"/>
  <c r="B46" i="51" s="1"/>
  <c r="L4" i="48"/>
  <c r="K4" i="48"/>
  <c r="J4" i="48"/>
  <c r="I4" i="48"/>
  <c r="S4" i="48" s="1"/>
  <c r="O4" i="48"/>
  <c r="P4" i="48"/>
  <c r="R4" i="48" s="1"/>
  <c r="L3" i="48"/>
  <c r="K3" i="48"/>
  <c r="J3" i="48"/>
  <c r="I3" i="48"/>
  <c r="N108" i="50"/>
  <c r="B108" i="50"/>
  <c r="G108" i="50" s="1"/>
  <c r="N107" i="50"/>
  <c r="B107" i="50"/>
  <c r="G107" i="50" s="1"/>
  <c r="N106" i="50"/>
  <c r="B106" i="50"/>
  <c r="G106" i="50" s="1"/>
  <c r="N105" i="50"/>
  <c r="B105" i="50"/>
  <c r="G105" i="50" s="1"/>
  <c r="N104" i="50"/>
  <c r="B104" i="50"/>
  <c r="G104" i="50" s="1"/>
  <c r="N103" i="50"/>
  <c r="B103" i="50"/>
  <c r="G103" i="50" s="1"/>
  <c r="N102" i="50"/>
  <c r="B102" i="50"/>
  <c r="G102" i="50" s="1"/>
  <c r="N101" i="50"/>
  <c r="B101" i="50"/>
  <c r="G101" i="50" s="1"/>
  <c r="N100" i="50"/>
  <c r="B100" i="50"/>
  <c r="G100" i="50" s="1"/>
  <c r="N99" i="50"/>
  <c r="B99" i="50"/>
  <c r="G99" i="50" s="1"/>
  <c r="N98" i="50"/>
  <c r="B98" i="50"/>
  <c r="G98" i="50" s="1"/>
  <c r="N97" i="50"/>
  <c r="B97" i="50"/>
  <c r="G97" i="50" s="1"/>
  <c r="N96" i="50"/>
  <c r="B96" i="50"/>
  <c r="G96" i="50" s="1"/>
  <c r="N95" i="50"/>
  <c r="B95" i="50"/>
  <c r="G95" i="50" s="1"/>
  <c r="N94" i="50"/>
  <c r="B94" i="50"/>
  <c r="G94" i="50" s="1"/>
  <c r="N93" i="50"/>
  <c r="B93" i="50"/>
  <c r="G93" i="50" s="1"/>
  <c r="N92" i="50"/>
  <c r="B92" i="50"/>
  <c r="G92" i="50" s="1"/>
  <c r="N91" i="50"/>
  <c r="B91" i="50"/>
  <c r="G91" i="50" s="1"/>
  <c r="N90" i="50"/>
  <c r="B90" i="50"/>
  <c r="G90" i="50" s="1"/>
  <c r="N89" i="50"/>
  <c r="B89" i="50"/>
  <c r="G89" i="50" s="1"/>
  <c r="N88" i="50"/>
  <c r="B88" i="50"/>
  <c r="G88" i="50" s="1"/>
  <c r="N87" i="50"/>
  <c r="B87" i="50"/>
  <c r="G87" i="50" s="1"/>
  <c r="N86" i="50"/>
  <c r="B86" i="50"/>
  <c r="G86" i="50" s="1"/>
  <c r="N85" i="50"/>
  <c r="B85" i="50"/>
  <c r="G85" i="50" s="1"/>
  <c r="N84" i="50"/>
  <c r="B84" i="50"/>
  <c r="G84" i="50" s="1"/>
  <c r="N83" i="50"/>
  <c r="B83" i="50"/>
  <c r="G83" i="50" s="1"/>
  <c r="N82" i="50"/>
  <c r="B82" i="50"/>
  <c r="G82" i="50" s="1"/>
  <c r="N81" i="50"/>
  <c r="B81" i="50"/>
  <c r="G81" i="50" s="1"/>
  <c r="N80" i="50"/>
  <c r="B80" i="50"/>
  <c r="G80" i="50" s="1"/>
  <c r="N79" i="50"/>
  <c r="B79" i="50"/>
  <c r="G79" i="50" s="1"/>
  <c r="N78" i="50"/>
  <c r="B78" i="50"/>
  <c r="G78" i="50" s="1"/>
  <c r="N77" i="50"/>
  <c r="B77" i="50"/>
  <c r="G77" i="50" s="1"/>
  <c r="N76" i="50"/>
  <c r="B76" i="50"/>
  <c r="G76" i="50" s="1"/>
  <c r="N75" i="50"/>
  <c r="B75" i="50"/>
  <c r="G75" i="50" s="1"/>
  <c r="N74" i="50"/>
  <c r="B74" i="50"/>
  <c r="G74" i="50" s="1"/>
  <c r="N73" i="50"/>
  <c r="B73" i="50"/>
  <c r="G73" i="50" s="1"/>
  <c r="N72" i="50"/>
  <c r="B72" i="50"/>
  <c r="G72" i="50" s="1"/>
  <c r="N71" i="50"/>
  <c r="B71" i="50"/>
  <c r="G71" i="50" s="1"/>
  <c r="N70" i="50"/>
  <c r="B70" i="50"/>
  <c r="G70" i="50" s="1"/>
  <c r="N69" i="50"/>
  <c r="B69" i="50"/>
  <c r="G69" i="50" s="1"/>
  <c r="N68" i="50"/>
  <c r="B68" i="50"/>
  <c r="G68" i="50" s="1"/>
  <c r="N67" i="50"/>
  <c r="B67" i="50"/>
  <c r="G67" i="50" s="1"/>
  <c r="N66" i="50"/>
  <c r="B66" i="50"/>
  <c r="G66" i="50" s="1"/>
  <c r="N65" i="50"/>
  <c r="B65" i="50"/>
  <c r="G65" i="50" s="1"/>
  <c r="N64" i="50"/>
  <c r="B64" i="50"/>
  <c r="G64" i="50" s="1"/>
  <c r="N63" i="50"/>
  <c r="B63" i="50"/>
  <c r="G63" i="50" s="1"/>
  <c r="N62" i="50"/>
  <c r="B62" i="50"/>
  <c r="G62" i="50" s="1"/>
  <c r="N61" i="50"/>
  <c r="B61" i="50"/>
  <c r="G61" i="50" s="1"/>
  <c r="N60" i="50"/>
  <c r="B60" i="50"/>
  <c r="G60" i="50" s="1"/>
  <c r="N59" i="50"/>
  <c r="B59" i="50"/>
  <c r="G59" i="50" s="1"/>
  <c r="N58" i="50"/>
  <c r="B58" i="50"/>
  <c r="G58" i="50" s="1"/>
  <c r="N57" i="50"/>
  <c r="B57" i="50"/>
  <c r="G57" i="50" s="1"/>
  <c r="N56" i="50"/>
  <c r="B56" i="50"/>
  <c r="G56" i="50" s="1"/>
  <c r="N55" i="50"/>
  <c r="B55" i="50"/>
  <c r="G55" i="50" s="1"/>
  <c r="N54" i="50"/>
  <c r="B54" i="50"/>
  <c r="G54" i="50" s="1"/>
  <c r="N53" i="50"/>
  <c r="B53" i="50"/>
  <c r="G53" i="50" s="1"/>
  <c r="N52" i="50"/>
  <c r="B52" i="50"/>
  <c r="G52" i="50" s="1"/>
  <c r="N51" i="50"/>
  <c r="B51" i="50"/>
  <c r="G51" i="50" s="1"/>
  <c r="N50" i="50"/>
  <c r="B50" i="50"/>
  <c r="G50" i="50" s="1"/>
  <c r="N49" i="50"/>
  <c r="B49" i="50"/>
  <c r="G49" i="50" s="1"/>
  <c r="B48" i="50"/>
  <c r="G48" i="50" s="1"/>
  <c r="N47" i="50"/>
  <c r="B47" i="50"/>
  <c r="G47" i="50" s="1"/>
  <c r="B46" i="50"/>
  <c r="G46" i="50" s="1"/>
  <c r="N45" i="50"/>
  <c r="B45" i="50"/>
  <c r="G45" i="50" s="1"/>
  <c r="B44" i="50"/>
  <c r="G44" i="50" s="1"/>
  <c r="N43" i="50"/>
  <c r="G43" i="50"/>
  <c r="P43" i="50" s="1"/>
  <c r="V43" i="50" s="1"/>
  <c r="Y43" i="50" s="1"/>
  <c r="B43" i="50"/>
  <c r="N42" i="50"/>
  <c r="B42" i="50"/>
  <c r="G42" i="50" s="1"/>
  <c r="P42" i="50" s="1"/>
  <c r="V42" i="50" s="1"/>
  <c r="Y42" i="50" s="1"/>
  <c r="G41" i="50"/>
  <c r="B41" i="50"/>
  <c r="N41" i="50" s="1"/>
  <c r="B40" i="50"/>
  <c r="N40" i="50" s="1"/>
  <c r="N39" i="50"/>
  <c r="G39" i="50"/>
  <c r="P39" i="50" s="1"/>
  <c r="V39" i="50" s="1"/>
  <c r="Y39" i="50" s="1"/>
  <c r="B39" i="50"/>
  <c r="N38" i="50"/>
  <c r="B38" i="50"/>
  <c r="G38" i="50" s="1"/>
  <c r="P38" i="50" s="1"/>
  <c r="V38" i="50" s="1"/>
  <c r="Y38" i="50" s="1"/>
  <c r="G37" i="50"/>
  <c r="B37" i="50"/>
  <c r="N37" i="50" s="1"/>
  <c r="B36" i="50"/>
  <c r="N36" i="50" s="1"/>
  <c r="N35" i="50"/>
  <c r="G35" i="50"/>
  <c r="P35" i="50" s="1"/>
  <c r="V35" i="50" s="1"/>
  <c r="Y35" i="50" s="1"/>
  <c r="B35" i="50"/>
  <c r="N34" i="50"/>
  <c r="B34" i="50"/>
  <c r="G34" i="50" s="1"/>
  <c r="P34" i="50" s="1"/>
  <c r="V34" i="50" s="1"/>
  <c r="Y34" i="50" s="1"/>
  <c r="G33" i="50"/>
  <c r="B33" i="50"/>
  <c r="N33" i="50" s="1"/>
  <c r="B32" i="50"/>
  <c r="N32" i="50" s="1"/>
  <c r="N31" i="50"/>
  <c r="G31" i="50"/>
  <c r="P31" i="50" s="1"/>
  <c r="V31" i="50" s="1"/>
  <c r="Y31" i="50" s="1"/>
  <c r="B31" i="50"/>
  <c r="N30" i="50"/>
  <c r="B30" i="50"/>
  <c r="G30" i="50" s="1"/>
  <c r="P30" i="50" s="1"/>
  <c r="V30" i="50" s="1"/>
  <c r="Y30" i="50" s="1"/>
  <c r="B29" i="50"/>
  <c r="N29" i="50" s="1"/>
  <c r="N28" i="50"/>
  <c r="B28" i="50"/>
  <c r="G28" i="50" s="1"/>
  <c r="P28" i="50" s="1"/>
  <c r="V28" i="50" s="1"/>
  <c r="Y28" i="50" s="1"/>
  <c r="N27" i="50"/>
  <c r="G27" i="50"/>
  <c r="P27" i="50" s="1"/>
  <c r="V27" i="50" s="1"/>
  <c r="Y27" i="50" s="1"/>
  <c r="B27" i="50"/>
  <c r="B26" i="50"/>
  <c r="N26" i="50" s="1"/>
  <c r="G25" i="50"/>
  <c r="B25" i="50"/>
  <c r="N25" i="50" s="1"/>
  <c r="N24" i="50"/>
  <c r="B24" i="50"/>
  <c r="G24" i="50" s="1"/>
  <c r="P24" i="50" s="1"/>
  <c r="V24" i="50" s="1"/>
  <c r="Y24" i="50" s="1"/>
  <c r="N23" i="50"/>
  <c r="B23" i="50"/>
  <c r="G23" i="50" s="1"/>
  <c r="P23" i="50" s="1"/>
  <c r="V23" i="50" s="1"/>
  <c r="Y23" i="50" s="1"/>
  <c r="N22" i="50"/>
  <c r="B22" i="50"/>
  <c r="G22" i="50" s="1"/>
  <c r="P22" i="50" s="1"/>
  <c r="V22" i="50" s="1"/>
  <c r="Y22" i="50" s="1"/>
  <c r="N21" i="50"/>
  <c r="B21" i="50"/>
  <c r="G21" i="50" s="1"/>
  <c r="P21" i="50" s="1"/>
  <c r="V21" i="50" s="1"/>
  <c r="Y21" i="50" s="1"/>
  <c r="N20" i="50"/>
  <c r="B20" i="50"/>
  <c r="G20" i="50" s="1"/>
  <c r="P20" i="50" s="1"/>
  <c r="V20" i="50" s="1"/>
  <c r="Y20" i="50" s="1"/>
  <c r="N19" i="50"/>
  <c r="B19" i="50"/>
  <c r="G19" i="50" s="1"/>
  <c r="P19" i="50" s="1"/>
  <c r="V19" i="50" s="1"/>
  <c r="Y19" i="50" s="1"/>
  <c r="N18" i="50"/>
  <c r="B18" i="50"/>
  <c r="G18" i="50" s="1"/>
  <c r="P18" i="50" s="1"/>
  <c r="V18" i="50" s="1"/>
  <c r="Y18" i="50" s="1"/>
  <c r="N17" i="50"/>
  <c r="B17" i="50"/>
  <c r="G17" i="50" s="1"/>
  <c r="P17" i="50" s="1"/>
  <c r="V17" i="50" s="1"/>
  <c r="Y17" i="50" s="1"/>
  <c r="N16" i="50"/>
  <c r="B16" i="50"/>
  <c r="G16" i="50" s="1"/>
  <c r="P16" i="50" s="1"/>
  <c r="V16" i="50" s="1"/>
  <c r="Y16" i="50" s="1"/>
  <c r="N15" i="50"/>
  <c r="B15" i="50"/>
  <c r="G15" i="50" s="1"/>
  <c r="P15" i="50" s="1"/>
  <c r="V15" i="50" s="1"/>
  <c r="Y15" i="50" s="1"/>
  <c r="N14" i="50"/>
  <c r="B14" i="50"/>
  <c r="G14" i="50" s="1"/>
  <c r="P14" i="50" s="1"/>
  <c r="V14" i="50" s="1"/>
  <c r="Y14" i="50" s="1"/>
  <c r="N13" i="50"/>
  <c r="B13" i="50"/>
  <c r="G13" i="50" s="1"/>
  <c r="P13" i="50" s="1"/>
  <c r="V13" i="50" s="1"/>
  <c r="Y13" i="50" s="1"/>
  <c r="N12" i="50"/>
  <c r="B12" i="50"/>
  <c r="G12" i="50" s="1"/>
  <c r="P12" i="50" s="1"/>
  <c r="V12" i="50" s="1"/>
  <c r="Y12" i="50" s="1"/>
  <c r="N11" i="50"/>
  <c r="B11" i="50"/>
  <c r="G11" i="50" s="1"/>
  <c r="P11" i="50" s="1"/>
  <c r="V11" i="50" s="1"/>
  <c r="Y11" i="50" s="1"/>
  <c r="N10" i="50"/>
  <c r="B10" i="50"/>
  <c r="G10" i="50" s="1"/>
  <c r="P10" i="50" s="1"/>
  <c r="V10" i="50" s="1"/>
  <c r="Y10" i="50" s="1"/>
  <c r="N9" i="50"/>
  <c r="G9" i="50"/>
  <c r="C108" i="49"/>
  <c r="AE85" i="49"/>
  <c r="AD85" i="49"/>
  <c r="AC85" i="49"/>
  <c r="AB85" i="49"/>
  <c r="AA85" i="49"/>
  <c r="Z85" i="49"/>
  <c r="Y85" i="49"/>
  <c r="X85" i="49"/>
  <c r="W85" i="49"/>
  <c r="V85" i="49"/>
  <c r="U85" i="49"/>
  <c r="T85" i="49"/>
  <c r="S85" i="49"/>
  <c r="R85" i="49"/>
  <c r="Q85" i="49"/>
  <c r="P85" i="49"/>
  <c r="O85" i="49"/>
  <c r="N85" i="49"/>
  <c r="M85" i="49"/>
  <c r="L85" i="49"/>
  <c r="K85" i="49"/>
  <c r="J85" i="49"/>
  <c r="I85" i="49"/>
  <c r="H85" i="49"/>
  <c r="G85" i="49"/>
  <c r="F85" i="49"/>
  <c r="E85" i="49"/>
  <c r="D85" i="49"/>
  <c r="C85" i="49"/>
  <c r="B85" i="49"/>
  <c r="AE84" i="49"/>
  <c r="AD84" i="49"/>
  <c r="AC84" i="49"/>
  <c r="AB84" i="49"/>
  <c r="AA84" i="49"/>
  <c r="Z84" i="49"/>
  <c r="Y84" i="49"/>
  <c r="X84" i="49"/>
  <c r="W84" i="49"/>
  <c r="V84" i="49"/>
  <c r="U84" i="49"/>
  <c r="T84" i="49"/>
  <c r="S84" i="49"/>
  <c r="R84" i="49"/>
  <c r="Q84" i="49"/>
  <c r="P84" i="49"/>
  <c r="O84" i="49"/>
  <c r="N84" i="49"/>
  <c r="M84" i="49"/>
  <c r="L84" i="49"/>
  <c r="K84" i="49"/>
  <c r="J84" i="49"/>
  <c r="I84" i="49"/>
  <c r="H84" i="49"/>
  <c r="G84" i="49"/>
  <c r="F84" i="49"/>
  <c r="E84" i="49"/>
  <c r="D84" i="49"/>
  <c r="C84" i="49"/>
  <c r="B84" i="49"/>
  <c r="AE83" i="49"/>
  <c r="AD83" i="49"/>
  <c r="AC83" i="49"/>
  <c r="AB83" i="49"/>
  <c r="AA83" i="49"/>
  <c r="Z83" i="49"/>
  <c r="Y83" i="49"/>
  <c r="X83" i="49"/>
  <c r="W83" i="49"/>
  <c r="V83" i="49"/>
  <c r="U83" i="49"/>
  <c r="T83" i="49"/>
  <c r="S83" i="49"/>
  <c r="R83" i="49"/>
  <c r="Q83" i="49"/>
  <c r="P83" i="49"/>
  <c r="O83" i="49"/>
  <c r="N83" i="49"/>
  <c r="M83" i="49"/>
  <c r="L83" i="49"/>
  <c r="K83" i="49"/>
  <c r="J83" i="49"/>
  <c r="I83" i="49"/>
  <c r="H83" i="49"/>
  <c r="G83" i="49"/>
  <c r="F83" i="49"/>
  <c r="E83" i="49"/>
  <c r="D83" i="49"/>
  <c r="C83" i="49"/>
  <c r="B83" i="49"/>
  <c r="AE82" i="49"/>
  <c r="AD82" i="49"/>
  <c r="AC82" i="49"/>
  <c r="AB82" i="49"/>
  <c r="AA82" i="49"/>
  <c r="Z82" i="49"/>
  <c r="Y82" i="49"/>
  <c r="X82" i="49"/>
  <c r="W82" i="49"/>
  <c r="V82" i="49"/>
  <c r="U82" i="49"/>
  <c r="T82" i="49"/>
  <c r="S82" i="49"/>
  <c r="R82" i="49"/>
  <c r="Q82" i="49"/>
  <c r="P82" i="49"/>
  <c r="O82" i="49"/>
  <c r="N82" i="49"/>
  <c r="M82" i="49"/>
  <c r="L82" i="49"/>
  <c r="K82" i="49"/>
  <c r="J82" i="49"/>
  <c r="I82" i="49"/>
  <c r="H82" i="49"/>
  <c r="G82" i="49"/>
  <c r="F82" i="49"/>
  <c r="E82" i="49"/>
  <c r="D82" i="49"/>
  <c r="C82" i="49"/>
  <c r="B82" i="49"/>
  <c r="AE81" i="49"/>
  <c r="AD81" i="49"/>
  <c r="AC81" i="49"/>
  <c r="AB81" i="49"/>
  <c r="AA81" i="49"/>
  <c r="Z81" i="49"/>
  <c r="Y81" i="49"/>
  <c r="X81" i="49"/>
  <c r="W81" i="49"/>
  <c r="V81" i="49"/>
  <c r="U81" i="49"/>
  <c r="T81" i="49"/>
  <c r="S81" i="49"/>
  <c r="R81" i="49"/>
  <c r="Q81" i="49"/>
  <c r="P81" i="49"/>
  <c r="O81" i="49"/>
  <c r="N81" i="49"/>
  <c r="M81" i="49"/>
  <c r="L81" i="49"/>
  <c r="K81" i="49"/>
  <c r="J81" i="49"/>
  <c r="I81" i="49"/>
  <c r="H81" i="49"/>
  <c r="G81" i="49"/>
  <c r="F81" i="49"/>
  <c r="E81" i="49"/>
  <c r="D81" i="49"/>
  <c r="C81" i="49"/>
  <c r="B81" i="49"/>
  <c r="AE80" i="49"/>
  <c r="AD80" i="49"/>
  <c r="AC80" i="49"/>
  <c r="AB80" i="49"/>
  <c r="AA80" i="49"/>
  <c r="Z80" i="49"/>
  <c r="Y80" i="49"/>
  <c r="X80" i="49"/>
  <c r="W80" i="49"/>
  <c r="V80" i="49"/>
  <c r="U80" i="49"/>
  <c r="T80" i="49"/>
  <c r="S80" i="49"/>
  <c r="R80" i="49"/>
  <c r="Q80" i="49"/>
  <c r="P80" i="49"/>
  <c r="O80" i="49"/>
  <c r="N80" i="49"/>
  <c r="M80" i="49"/>
  <c r="L80" i="49"/>
  <c r="K80" i="49"/>
  <c r="J80" i="49"/>
  <c r="I80" i="49"/>
  <c r="H80" i="49"/>
  <c r="G80" i="49"/>
  <c r="F80" i="49"/>
  <c r="E80" i="49"/>
  <c r="D80" i="49"/>
  <c r="C80" i="49"/>
  <c r="B80" i="49"/>
  <c r="AE79" i="49"/>
  <c r="AD79" i="49"/>
  <c r="AC79" i="49"/>
  <c r="AB79" i="49"/>
  <c r="AA79" i="49"/>
  <c r="Z79" i="49"/>
  <c r="Y79" i="49"/>
  <c r="X79" i="49"/>
  <c r="W79" i="49"/>
  <c r="V79" i="49"/>
  <c r="U79" i="49"/>
  <c r="T79" i="49"/>
  <c r="S79" i="49"/>
  <c r="R79" i="49"/>
  <c r="Q79" i="49"/>
  <c r="P79" i="49"/>
  <c r="O79" i="49"/>
  <c r="N79" i="49"/>
  <c r="M79" i="49"/>
  <c r="L79" i="49"/>
  <c r="K79" i="49"/>
  <c r="J79" i="49"/>
  <c r="I79" i="49"/>
  <c r="H79" i="49"/>
  <c r="G79" i="49"/>
  <c r="F79" i="49"/>
  <c r="E79" i="49"/>
  <c r="D79" i="49"/>
  <c r="C79" i="49"/>
  <c r="B79" i="49"/>
  <c r="AE78" i="49"/>
  <c r="AD78" i="49"/>
  <c r="AC78" i="49"/>
  <c r="AB78" i="49"/>
  <c r="AA78" i="49"/>
  <c r="Z78" i="49"/>
  <c r="Y78" i="49"/>
  <c r="X78" i="49"/>
  <c r="W78" i="49"/>
  <c r="V78" i="49"/>
  <c r="U78" i="49"/>
  <c r="T78" i="49"/>
  <c r="S78" i="49"/>
  <c r="R78" i="49"/>
  <c r="Q78" i="49"/>
  <c r="P78" i="49"/>
  <c r="O78" i="49"/>
  <c r="N78" i="49"/>
  <c r="M78" i="49"/>
  <c r="L78" i="49"/>
  <c r="K78" i="49"/>
  <c r="J78" i="49"/>
  <c r="I78" i="49"/>
  <c r="H78" i="49"/>
  <c r="G78" i="49"/>
  <c r="F78" i="49"/>
  <c r="E78" i="49"/>
  <c r="D78" i="49"/>
  <c r="C78" i="49"/>
  <c r="B78" i="49"/>
  <c r="AE77" i="49"/>
  <c r="AD77" i="49"/>
  <c r="AC77" i="49"/>
  <c r="AB77" i="49"/>
  <c r="AA77" i="49"/>
  <c r="Z77" i="49"/>
  <c r="Y77" i="49"/>
  <c r="X77" i="49"/>
  <c r="W77" i="49"/>
  <c r="V77" i="49"/>
  <c r="U77" i="49"/>
  <c r="T77" i="49"/>
  <c r="S77" i="49"/>
  <c r="R77" i="49"/>
  <c r="Q77" i="49"/>
  <c r="P77" i="49"/>
  <c r="O77" i="49"/>
  <c r="N77" i="49"/>
  <c r="M77" i="49"/>
  <c r="L77" i="49"/>
  <c r="K77" i="49"/>
  <c r="J77" i="49"/>
  <c r="I77" i="49"/>
  <c r="H77" i="49"/>
  <c r="G77" i="49"/>
  <c r="F77" i="49"/>
  <c r="E77" i="49"/>
  <c r="D77" i="49"/>
  <c r="C77" i="49"/>
  <c r="B77" i="49"/>
  <c r="AE76" i="49"/>
  <c r="AD76" i="49"/>
  <c r="AC76" i="49"/>
  <c r="AB76" i="49"/>
  <c r="AA76" i="49"/>
  <c r="Z76" i="49"/>
  <c r="Y76" i="49"/>
  <c r="X76" i="49"/>
  <c r="W76" i="49"/>
  <c r="V76" i="49"/>
  <c r="U76" i="49"/>
  <c r="T76" i="49"/>
  <c r="S76" i="49"/>
  <c r="R76" i="49"/>
  <c r="Q76" i="49"/>
  <c r="P76" i="49"/>
  <c r="O76" i="49"/>
  <c r="N76" i="49"/>
  <c r="M76" i="49"/>
  <c r="L76" i="49"/>
  <c r="K76" i="49"/>
  <c r="J76" i="49"/>
  <c r="I76" i="49"/>
  <c r="H76" i="49"/>
  <c r="G76" i="49"/>
  <c r="F76" i="49"/>
  <c r="E76" i="49"/>
  <c r="D76" i="49"/>
  <c r="C76" i="49"/>
  <c r="B76" i="49"/>
  <c r="AE75" i="49"/>
  <c r="AD75" i="49"/>
  <c r="AC75" i="49"/>
  <c r="AB75" i="49"/>
  <c r="AA75" i="49"/>
  <c r="Z75" i="49"/>
  <c r="Y75" i="49"/>
  <c r="X75" i="49"/>
  <c r="W75" i="49"/>
  <c r="V75" i="49"/>
  <c r="U75" i="49"/>
  <c r="T75" i="49"/>
  <c r="S75" i="49"/>
  <c r="R75" i="49"/>
  <c r="Q75" i="49"/>
  <c r="P75" i="49"/>
  <c r="O75" i="49"/>
  <c r="N75" i="49"/>
  <c r="M75" i="49"/>
  <c r="L75" i="49"/>
  <c r="K75" i="49"/>
  <c r="J75" i="49"/>
  <c r="I75" i="49"/>
  <c r="H75" i="49"/>
  <c r="G75" i="49"/>
  <c r="F75" i="49"/>
  <c r="E75" i="49"/>
  <c r="D75" i="49"/>
  <c r="C75" i="49"/>
  <c r="B75" i="49"/>
  <c r="AE74" i="49"/>
  <c r="AD74" i="49"/>
  <c r="AC74" i="49"/>
  <c r="AB74" i="49"/>
  <c r="AA74" i="49"/>
  <c r="Z74" i="49"/>
  <c r="Y74" i="49"/>
  <c r="X74" i="49"/>
  <c r="W74" i="49"/>
  <c r="V74" i="49"/>
  <c r="U74" i="49"/>
  <c r="T74" i="49"/>
  <c r="S74" i="49"/>
  <c r="R74" i="49"/>
  <c r="Q74" i="49"/>
  <c r="P74" i="49"/>
  <c r="O74" i="49"/>
  <c r="N74" i="49"/>
  <c r="M74" i="49"/>
  <c r="L74" i="49"/>
  <c r="K74" i="49"/>
  <c r="J74" i="49"/>
  <c r="I74" i="49"/>
  <c r="H74" i="49"/>
  <c r="G74" i="49"/>
  <c r="F74" i="49"/>
  <c r="E74" i="49"/>
  <c r="D74" i="49"/>
  <c r="C74" i="49"/>
  <c r="B74" i="49"/>
  <c r="AE73" i="49"/>
  <c r="AD73" i="49"/>
  <c r="AC73" i="49"/>
  <c r="AB73" i="49"/>
  <c r="AA73" i="49"/>
  <c r="Z73" i="49"/>
  <c r="Y73" i="49"/>
  <c r="X73" i="49"/>
  <c r="W73" i="49"/>
  <c r="V73" i="49"/>
  <c r="U73" i="49"/>
  <c r="T73" i="49"/>
  <c r="S73" i="49"/>
  <c r="R73" i="49"/>
  <c r="Q73" i="49"/>
  <c r="P73" i="49"/>
  <c r="O73" i="49"/>
  <c r="N73" i="49"/>
  <c r="M73" i="49"/>
  <c r="L73" i="49"/>
  <c r="K73" i="49"/>
  <c r="J73" i="49"/>
  <c r="I73" i="49"/>
  <c r="H73" i="49"/>
  <c r="G73" i="49"/>
  <c r="F73" i="49"/>
  <c r="E73" i="49"/>
  <c r="D73" i="49"/>
  <c r="C73" i="49"/>
  <c r="B73" i="49"/>
  <c r="AE72" i="49"/>
  <c r="AD72" i="49"/>
  <c r="AC72" i="49"/>
  <c r="AB72" i="49"/>
  <c r="AA72" i="49"/>
  <c r="Z72" i="49"/>
  <c r="Y72" i="49"/>
  <c r="X72" i="49"/>
  <c r="W72" i="49"/>
  <c r="V72" i="49"/>
  <c r="U72" i="49"/>
  <c r="T72" i="49"/>
  <c r="S72" i="49"/>
  <c r="R72" i="49"/>
  <c r="Q72" i="49"/>
  <c r="P72" i="49"/>
  <c r="O72" i="49"/>
  <c r="N72" i="49"/>
  <c r="M72" i="49"/>
  <c r="L72" i="49"/>
  <c r="K72" i="49"/>
  <c r="J72" i="49"/>
  <c r="I72" i="49"/>
  <c r="H72" i="49"/>
  <c r="G72" i="49"/>
  <c r="F72" i="49"/>
  <c r="E72" i="49"/>
  <c r="D72" i="49"/>
  <c r="C72" i="49"/>
  <c r="B72" i="49"/>
  <c r="AE71" i="49"/>
  <c r="AD71" i="49"/>
  <c r="AC71" i="49"/>
  <c r="AB71" i="49"/>
  <c r="AA71" i="49"/>
  <c r="Z71" i="49"/>
  <c r="Y71" i="49"/>
  <c r="X71" i="49"/>
  <c r="W71" i="49"/>
  <c r="V71" i="49"/>
  <c r="U71" i="49"/>
  <c r="T71" i="49"/>
  <c r="S71" i="49"/>
  <c r="R71" i="49"/>
  <c r="Q71" i="49"/>
  <c r="P71" i="49"/>
  <c r="O71" i="49"/>
  <c r="N71" i="49"/>
  <c r="M71" i="49"/>
  <c r="L71" i="49"/>
  <c r="K71" i="49"/>
  <c r="J71" i="49"/>
  <c r="I71" i="49"/>
  <c r="H71" i="49"/>
  <c r="G71" i="49"/>
  <c r="F71" i="49"/>
  <c r="E71" i="49"/>
  <c r="D71" i="49"/>
  <c r="C71" i="49"/>
  <c r="B71" i="49"/>
  <c r="AE70" i="49"/>
  <c r="AD70" i="49"/>
  <c r="AC70" i="49"/>
  <c r="AB70" i="49"/>
  <c r="AA70" i="49"/>
  <c r="Z70" i="49"/>
  <c r="Y70" i="49"/>
  <c r="X70" i="49"/>
  <c r="W70" i="49"/>
  <c r="V70" i="49"/>
  <c r="U70" i="49"/>
  <c r="T70" i="49"/>
  <c r="S70" i="49"/>
  <c r="R70" i="49"/>
  <c r="Q70" i="49"/>
  <c r="P70" i="49"/>
  <c r="O70" i="49"/>
  <c r="N70" i="49"/>
  <c r="M70" i="49"/>
  <c r="L70" i="49"/>
  <c r="K70" i="49"/>
  <c r="J70" i="49"/>
  <c r="I70" i="49"/>
  <c r="H70" i="49"/>
  <c r="G70" i="49"/>
  <c r="F70" i="49"/>
  <c r="E70" i="49"/>
  <c r="D70" i="49"/>
  <c r="C70" i="49"/>
  <c r="B70" i="49"/>
  <c r="AE69" i="49"/>
  <c r="AD69" i="49"/>
  <c r="AC69" i="49"/>
  <c r="AB69" i="49"/>
  <c r="AA69" i="49"/>
  <c r="Z69" i="49"/>
  <c r="Y69" i="49"/>
  <c r="X69" i="49"/>
  <c r="W69" i="49"/>
  <c r="V69" i="49"/>
  <c r="U69" i="49"/>
  <c r="T69" i="49"/>
  <c r="S69" i="49"/>
  <c r="R69" i="49"/>
  <c r="Q69" i="49"/>
  <c r="P69" i="49"/>
  <c r="O69" i="49"/>
  <c r="N69" i="49"/>
  <c r="M69" i="49"/>
  <c r="L69" i="49"/>
  <c r="K69" i="49"/>
  <c r="J69" i="49"/>
  <c r="I69" i="49"/>
  <c r="H69" i="49"/>
  <c r="G69" i="49"/>
  <c r="F69" i="49"/>
  <c r="E69" i="49"/>
  <c r="D69" i="49"/>
  <c r="C69" i="49"/>
  <c r="B69" i="49"/>
  <c r="AE68" i="49"/>
  <c r="AD68" i="49"/>
  <c r="AC68" i="49"/>
  <c r="AB68" i="49"/>
  <c r="AA68" i="49"/>
  <c r="Z68" i="49"/>
  <c r="Y68" i="49"/>
  <c r="X68" i="49"/>
  <c r="W68" i="49"/>
  <c r="V68" i="49"/>
  <c r="U68" i="49"/>
  <c r="T68" i="49"/>
  <c r="S68" i="49"/>
  <c r="R68" i="49"/>
  <c r="Q68" i="49"/>
  <c r="P68" i="49"/>
  <c r="O68" i="49"/>
  <c r="N68" i="49"/>
  <c r="M68" i="49"/>
  <c r="L68" i="49"/>
  <c r="K68" i="49"/>
  <c r="J68" i="49"/>
  <c r="I68" i="49"/>
  <c r="H68" i="49"/>
  <c r="G68" i="49"/>
  <c r="F68" i="49"/>
  <c r="E68" i="49"/>
  <c r="D68" i="49"/>
  <c r="C68" i="49"/>
  <c r="B68" i="49"/>
  <c r="AE67" i="49"/>
  <c r="AD67" i="49"/>
  <c r="AC67" i="49"/>
  <c r="AB67" i="49"/>
  <c r="AA67" i="49"/>
  <c r="Z67" i="49"/>
  <c r="Y67" i="49"/>
  <c r="X67" i="49"/>
  <c r="W67" i="49"/>
  <c r="V67" i="49"/>
  <c r="U67" i="49"/>
  <c r="T67" i="49"/>
  <c r="S67" i="49"/>
  <c r="R67" i="49"/>
  <c r="Q67" i="49"/>
  <c r="P67" i="49"/>
  <c r="O67" i="49"/>
  <c r="N67" i="49"/>
  <c r="M67" i="49"/>
  <c r="L67" i="49"/>
  <c r="K67" i="49"/>
  <c r="J67" i="49"/>
  <c r="I67" i="49"/>
  <c r="H67" i="49"/>
  <c r="G67" i="49"/>
  <c r="F67" i="49"/>
  <c r="E67" i="49"/>
  <c r="D67" i="49"/>
  <c r="C67" i="49"/>
  <c r="B67" i="49"/>
  <c r="AE66" i="49"/>
  <c r="AD66" i="49"/>
  <c r="AC66" i="49"/>
  <c r="AB66" i="49"/>
  <c r="AA66" i="49"/>
  <c r="Z66" i="49"/>
  <c r="Y66" i="49"/>
  <c r="X66" i="49"/>
  <c r="W66" i="49"/>
  <c r="V66" i="49"/>
  <c r="U66" i="49"/>
  <c r="T66" i="49"/>
  <c r="S66" i="49"/>
  <c r="R66" i="49"/>
  <c r="Q66" i="49"/>
  <c r="P66" i="49"/>
  <c r="O66" i="49"/>
  <c r="N66" i="49"/>
  <c r="M66" i="49"/>
  <c r="L66" i="49"/>
  <c r="K66" i="49"/>
  <c r="J66" i="49"/>
  <c r="I66" i="49"/>
  <c r="H66" i="49"/>
  <c r="G66" i="49"/>
  <c r="F66" i="49"/>
  <c r="E66" i="49"/>
  <c r="D66" i="49"/>
  <c r="C66" i="49"/>
  <c r="B66" i="49"/>
  <c r="AE65" i="49"/>
  <c r="AD65" i="49"/>
  <c r="AC65" i="49"/>
  <c r="AB65" i="49"/>
  <c r="AA65" i="49"/>
  <c r="Z65" i="49"/>
  <c r="Y65" i="49"/>
  <c r="X65" i="49"/>
  <c r="W65" i="49"/>
  <c r="V65" i="49"/>
  <c r="U65" i="49"/>
  <c r="T65" i="49"/>
  <c r="S65" i="49"/>
  <c r="R65" i="49"/>
  <c r="Q65" i="49"/>
  <c r="P65" i="49"/>
  <c r="O65" i="49"/>
  <c r="N65" i="49"/>
  <c r="M65" i="49"/>
  <c r="L65" i="49"/>
  <c r="K65" i="49"/>
  <c r="J65" i="49"/>
  <c r="I65" i="49"/>
  <c r="H65" i="49"/>
  <c r="G65" i="49"/>
  <c r="F65" i="49"/>
  <c r="E65" i="49"/>
  <c r="D65" i="49"/>
  <c r="C65" i="49"/>
  <c r="B65" i="49"/>
  <c r="AE64" i="49"/>
  <c r="AD64" i="49"/>
  <c r="AC64" i="49"/>
  <c r="AB64" i="49"/>
  <c r="AA64" i="49"/>
  <c r="Z64" i="49"/>
  <c r="Y64" i="49"/>
  <c r="X64" i="49"/>
  <c r="W64" i="49"/>
  <c r="V64" i="49"/>
  <c r="U64" i="49"/>
  <c r="T64" i="49"/>
  <c r="S64" i="49"/>
  <c r="R64" i="49"/>
  <c r="Q64" i="49"/>
  <c r="P64" i="49"/>
  <c r="O64" i="49"/>
  <c r="N64" i="49"/>
  <c r="M64" i="49"/>
  <c r="L64" i="49"/>
  <c r="K64" i="49"/>
  <c r="J64" i="49"/>
  <c r="I64" i="49"/>
  <c r="H64" i="49"/>
  <c r="G64" i="49"/>
  <c r="F64" i="49"/>
  <c r="E64" i="49"/>
  <c r="D64" i="49"/>
  <c r="C64" i="49"/>
  <c r="B64" i="49"/>
  <c r="AE63" i="49"/>
  <c r="AD63" i="49"/>
  <c r="AC63" i="49"/>
  <c r="AB63" i="49"/>
  <c r="AA63" i="49"/>
  <c r="Z63" i="49"/>
  <c r="Y63" i="49"/>
  <c r="X63" i="49"/>
  <c r="W63" i="49"/>
  <c r="V63" i="49"/>
  <c r="U63" i="49"/>
  <c r="T63" i="49"/>
  <c r="S63" i="49"/>
  <c r="R63" i="49"/>
  <c r="Q63" i="49"/>
  <c r="P63" i="49"/>
  <c r="O63" i="49"/>
  <c r="N63" i="49"/>
  <c r="M63" i="49"/>
  <c r="L63" i="49"/>
  <c r="K63" i="49"/>
  <c r="J63" i="49"/>
  <c r="I63" i="49"/>
  <c r="H63" i="49"/>
  <c r="G63" i="49"/>
  <c r="F63" i="49"/>
  <c r="E63" i="49"/>
  <c r="D63" i="49"/>
  <c r="C63" i="49"/>
  <c r="B63" i="49"/>
  <c r="AE62" i="49"/>
  <c r="AD62" i="49"/>
  <c r="AC62" i="49"/>
  <c r="AB62" i="49"/>
  <c r="AA62" i="49"/>
  <c r="Z62" i="49"/>
  <c r="Y62" i="49"/>
  <c r="X62" i="49"/>
  <c r="W62" i="49"/>
  <c r="V62" i="49"/>
  <c r="U62" i="49"/>
  <c r="T62" i="49"/>
  <c r="S62" i="49"/>
  <c r="R62" i="49"/>
  <c r="Q62" i="49"/>
  <c r="P62" i="49"/>
  <c r="O62" i="49"/>
  <c r="N62" i="49"/>
  <c r="M62" i="49"/>
  <c r="L62" i="49"/>
  <c r="K62" i="49"/>
  <c r="J62" i="49"/>
  <c r="I62" i="49"/>
  <c r="H62" i="49"/>
  <c r="G62" i="49"/>
  <c r="F62" i="49"/>
  <c r="E62" i="49"/>
  <c r="D62" i="49"/>
  <c r="C62" i="49"/>
  <c r="B62" i="49"/>
  <c r="AE61" i="49"/>
  <c r="AD61" i="49"/>
  <c r="AC61" i="49"/>
  <c r="AB61" i="49"/>
  <c r="AA61" i="49"/>
  <c r="Z61" i="49"/>
  <c r="Y61" i="49"/>
  <c r="X61" i="49"/>
  <c r="W61" i="49"/>
  <c r="V61" i="49"/>
  <c r="U61" i="49"/>
  <c r="T61" i="49"/>
  <c r="S61" i="49"/>
  <c r="R61" i="49"/>
  <c r="Q61" i="49"/>
  <c r="P61" i="49"/>
  <c r="O61" i="49"/>
  <c r="N61" i="49"/>
  <c r="M61" i="49"/>
  <c r="L61" i="49"/>
  <c r="K61" i="49"/>
  <c r="J61" i="49"/>
  <c r="I61" i="49"/>
  <c r="H61" i="49"/>
  <c r="G61" i="49"/>
  <c r="F61" i="49"/>
  <c r="E61" i="49"/>
  <c r="D61" i="49"/>
  <c r="C61" i="49"/>
  <c r="B61" i="49"/>
  <c r="AE60" i="49"/>
  <c r="AD60" i="49"/>
  <c r="AC60" i="49"/>
  <c r="AB60" i="49"/>
  <c r="AA60" i="49"/>
  <c r="Z60" i="49"/>
  <c r="Y60" i="49"/>
  <c r="X60" i="49"/>
  <c r="W60" i="49"/>
  <c r="V60" i="49"/>
  <c r="U60" i="49"/>
  <c r="T60" i="49"/>
  <c r="S60" i="49"/>
  <c r="R60" i="49"/>
  <c r="Q60" i="49"/>
  <c r="P60" i="49"/>
  <c r="O60" i="49"/>
  <c r="N60" i="49"/>
  <c r="M60" i="49"/>
  <c r="L60" i="49"/>
  <c r="K60" i="49"/>
  <c r="J60" i="49"/>
  <c r="I60" i="49"/>
  <c r="H60" i="49"/>
  <c r="G60" i="49"/>
  <c r="F60" i="49"/>
  <c r="E60" i="49"/>
  <c r="D60" i="49"/>
  <c r="C60" i="49"/>
  <c r="B60" i="49"/>
  <c r="AE59" i="49"/>
  <c r="AD59" i="49"/>
  <c r="AC59" i="49"/>
  <c r="AB59" i="49"/>
  <c r="AA59" i="49"/>
  <c r="Z59" i="49"/>
  <c r="Y59" i="49"/>
  <c r="X59" i="49"/>
  <c r="W59" i="49"/>
  <c r="V59" i="49"/>
  <c r="U59" i="49"/>
  <c r="T59" i="49"/>
  <c r="S59" i="49"/>
  <c r="R59" i="49"/>
  <c r="Q59" i="49"/>
  <c r="P59" i="49"/>
  <c r="O59" i="49"/>
  <c r="N59" i="49"/>
  <c r="M59" i="49"/>
  <c r="L59" i="49"/>
  <c r="K59" i="49"/>
  <c r="J59" i="49"/>
  <c r="I59" i="49"/>
  <c r="H59" i="49"/>
  <c r="G59" i="49"/>
  <c r="F59" i="49"/>
  <c r="E59" i="49"/>
  <c r="D59" i="49"/>
  <c r="C59" i="49"/>
  <c r="B59" i="49"/>
  <c r="AE58" i="49"/>
  <c r="AD58" i="49"/>
  <c r="AC58" i="49"/>
  <c r="AB58" i="49"/>
  <c r="AA58" i="49"/>
  <c r="Z58" i="49"/>
  <c r="Y58" i="49"/>
  <c r="X58" i="49"/>
  <c r="W58" i="49"/>
  <c r="V58" i="49"/>
  <c r="U58" i="49"/>
  <c r="T58" i="49"/>
  <c r="S58" i="49"/>
  <c r="R58" i="49"/>
  <c r="Q58" i="49"/>
  <c r="P58" i="49"/>
  <c r="O58" i="49"/>
  <c r="N58" i="49"/>
  <c r="M58" i="49"/>
  <c r="L58" i="49"/>
  <c r="K58" i="49"/>
  <c r="J58" i="49"/>
  <c r="I58" i="49"/>
  <c r="H58" i="49"/>
  <c r="G58" i="49"/>
  <c r="F58" i="49"/>
  <c r="E58" i="49"/>
  <c r="D58" i="49"/>
  <c r="C58" i="49"/>
  <c r="B58" i="49"/>
  <c r="AE57" i="49"/>
  <c r="AD57" i="49"/>
  <c r="AC57" i="49"/>
  <c r="AB57" i="49"/>
  <c r="AA57" i="49"/>
  <c r="Z57" i="49"/>
  <c r="Y57" i="49"/>
  <c r="X57" i="49"/>
  <c r="W57" i="49"/>
  <c r="V57" i="49"/>
  <c r="U57" i="49"/>
  <c r="T57" i="49"/>
  <c r="S57" i="49"/>
  <c r="R57" i="49"/>
  <c r="Q57" i="49"/>
  <c r="P57" i="49"/>
  <c r="O57" i="49"/>
  <c r="N57" i="49"/>
  <c r="M57" i="49"/>
  <c r="L57" i="49"/>
  <c r="K57" i="49"/>
  <c r="J57" i="49"/>
  <c r="I57" i="49"/>
  <c r="H57" i="49"/>
  <c r="G57" i="49"/>
  <c r="F57" i="49"/>
  <c r="E57" i="49"/>
  <c r="D57" i="49"/>
  <c r="C57" i="49"/>
  <c r="B57" i="49"/>
  <c r="AE56" i="49"/>
  <c r="AD56" i="49"/>
  <c r="AC56" i="49"/>
  <c r="AB56" i="49"/>
  <c r="AA56" i="49"/>
  <c r="Z56" i="49"/>
  <c r="Y56" i="49"/>
  <c r="X56" i="49"/>
  <c r="W56" i="49"/>
  <c r="V56" i="49"/>
  <c r="U56" i="49"/>
  <c r="T56" i="49"/>
  <c r="S56" i="49"/>
  <c r="R56" i="49"/>
  <c r="Q56" i="49"/>
  <c r="P56" i="49"/>
  <c r="O56" i="49"/>
  <c r="N56" i="49"/>
  <c r="M56" i="49"/>
  <c r="L56" i="49"/>
  <c r="K56" i="49"/>
  <c r="J56" i="49"/>
  <c r="I56" i="49"/>
  <c r="H56" i="49"/>
  <c r="G56" i="49"/>
  <c r="F56" i="49"/>
  <c r="E56" i="49"/>
  <c r="D56" i="49"/>
  <c r="C56" i="49"/>
  <c r="B56" i="49"/>
  <c r="AE55" i="49"/>
  <c r="AD55" i="49"/>
  <c r="AC55" i="49"/>
  <c r="AB55" i="49"/>
  <c r="AA55" i="49"/>
  <c r="Z55" i="49"/>
  <c r="Y55" i="49"/>
  <c r="X55" i="49"/>
  <c r="W55" i="49"/>
  <c r="V55" i="49"/>
  <c r="U55" i="49"/>
  <c r="T55" i="49"/>
  <c r="S55" i="49"/>
  <c r="R55" i="49"/>
  <c r="Q55" i="49"/>
  <c r="P55" i="49"/>
  <c r="O55" i="49"/>
  <c r="N55" i="49"/>
  <c r="M55" i="49"/>
  <c r="L55" i="49"/>
  <c r="K55" i="49"/>
  <c r="J55" i="49"/>
  <c r="I55" i="49"/>
  <c r="H55" i="49"/>
  <c r="G55" i="49"/>
  <c r="F55" i="49"/>
  <c r="E55" i="49"/>
  <c r="D55" i="49"/>
  <c r="C55" i="49"/>
  <c r="B55" i="49"/>
  <c r="AE54" i="49"/>
  <c r="AD54" i="49"/>
  <c r="AC54" i="49"/>
  <c r="AB54" i="49"/>
  <c r="AA54" i="49"/>
  <c r="Z54" i="49"/>
  <c r="Y54" i="49"/>
  <c r="X54" i="49"/>
  <c r="W54" i="49"/>
  <c r="V54" i="49"/>
  <c r="U54" i="49"/>
  <c r="T54" i="49"/>
  <c r="S54" i="49"/>
  <c r="R54" i="49"/>
  <c r="Q54" i="49"/>
  <c r="P54" i="49"/>
  <c r="O54" i="49"/>
  <c r="N54" i="49"/>
  <c r="M54" i="49"/>
  <c r="L54" i="49"/>
  <c r="K54" i="49"/>
  <c r="J54" i="49"/>
  <c r="I54" i="49"/>
  <c r="H54" i="49"/>
  <c r="G54" i="49"/>
  <c r="F54" i="49"/>
  <c r="E54" i="49"/>
  <c r="D54" i="49"/>
  <c r="C54" i="49"/>
  <c r="B54" i="49"/>
  <c r="AE53" i="49"/>
  <c r="AD53" i="49"/>
  <c r="AC53" i="49"/>
  <c r="AB53" i="49"/>
  <c r="AA53" i="49"/>
  <c r="Z53" i="49"/>
  <c r="Y53" i="49"/>
  <c r="X53" i="49"/>
  <c r="W53" i="49"/>
  <c r="V53" i="49"/>
  <c r="U53" i="49"/>
  <c r="T53" i="49"/>
  <c r="S53" i="49"/>
  <c r="R53" i="49"/>
  <c r="Q53" i="49"/>
  <c r="P53" i="49"/>
  <c r="O53" i="49"/>
  <c r="N53" i="49"/>
  <c r="M53" i="49"/>
  <c r="L53" i="49"/>
  <c r="K53" i="49"/>
  <c r="J53" i="49"/>
  <c r="I53" i="49"/>
  <c r="H53" i="49"/>
  <c r="G53" i="49"/>
  <c r="F53" i="49"/>
  <c r="E53" i="49"/>
  <c r="D53" i="49"/>
  <c r="C53" i="49"/>
  <c r="B53" i="49"/>
  <c r="AE52" i="49"/>
  <c r="AD52" i="49"/>
  <c r="AC52" i="49"/>
  <c r="AB52" i="49"/>
  <c r="AA52" i="49"/>
  <c r="Z52" i="49"/>
  <c r="Y52" i="49"/>
  <c r="X52" i="49"/>
  <c r="W52" i="49"/>
  <c r="V52" i="49"/>
  <c r="U52" i="49"/>
  <c r="T52" i="49"/>
  <c r="S52" i="49"/>
  <c r="R52" i="49"/>
  <c r="Q52" i="49"/>
  <c r="P52" i="49"/>
  <c r="O52" i="49"/>
  <c r="N52" i="49"/>
  <c r="M52" i="49"/>
  <c r="L52" i="49"/>
  <c r="K52" i="49"/>
  <c r="J52" i="49"/>
  <c r="I52" i="49"/>
  <c r="H52" i="49"/>
  <c r="G52" i="49"/>
  <c r="F52" i="49"/>
  <c r="E52" i="49"/>
  <c r="D52" i="49"/>
  <c r="C52" i="49"/>
  <c r="B52" i="49"/>
  <c r="AE51" i="49"/>
  <c r="AD51" i="49"/>
  <c r="AC51" i="49"/>
  <c r="AB51" i="49"/>
  <c r="AA51" i="49"/>
  <c r="Z51" i="49"/>
  <c r="Y51" i="49"/>
  <c r="X51" i="49"/>
  <c r="W51" i="49"/>
  <c r="V51" i="49"/>
  <c r="U51" i="49"/>
  <c r="T51" i="49"/>
  <c r="S51" i="49"/>
  <c r="R51" i="49"/>
  <c r="Q51" i="49"/>
  <c r="P51" i="49"/>
  <c r="O51" i="49"/>
  <c r="N51" i="49"/>
  <c r="M51" i="49"/>
  <c r="L51" i="49"/>
  <c r="K51" i="49"/>
  <c r="J51" i="49"/>
  <c r="I51" i="49"/>
  <c r="H51" i="49"/>
  <c r="G51" i="49"/>
  <c r="F51" i="49"/>
  <c r="E51" i="49"/>
  <c r="D51" i="49"/>
  <c r="C51" i="49"/>
  <c r="B51" i="49"/>
  <c r="D92" i="49" s="1"/>
  <c r="AE50" i="49"/>
  <c r="AD50" i="49"/>
  <c r="AC50" i="49"/>
  <c r="AB50" i="49"/>
  <c r="AA50" i="49"/>
  <c r="Z50" i="49"/>
  <c r="Y50" i="49"/>
  <c r="X50" i="49"/>
  <c r="W50" i="49"/>
  <c r="V50" i="49"/>
  <c r="U50" i="49"/>
  <c r="T50" i="49"/>
  <c r="S50" i="49"/>
  <c r="R50" i="49"/>
  <c r="Q50" i="49"/>
  <c r="P50" i="49"/>
  <c r="O50" i="49"/>
  <c r="N50" i="49"/>
  <c r="M50" i="49"/>
  <c r="L50" i="49"/>
  <c r="K50" i="49"/>
  <c r="J50" i="49"/>
  <c r="I50" i="49"/>
  <c r="H50" i="49"/>
  <c r="G50" i="49"/>
  <c r="F50" i="49"/>
  <c r="E50" i="49"/>
  <c r="D50" i="49"/>
  <c r="C50" i="49"/>
  <c r="B50" i="49"/>
  <c r="B45" i="49"/>
  <c r="F44" i="49"/>
  <c r="F43" i="49"/>
  <c r="B42" i="49"/>
  <c r="B41" i="49"/>
  <c r="B46" i="49" s="1"/>
  <c r="S3" i="48"/>
  <c r="C19" i="46"/>
  <c r="G7" i="46"/>
  <c r="F7" i="46"/>
  <c r="E7" i="46"/>
  <c r="D7" i="46"/>
  <c r="C7" i="46"/>
  <c r="B7" i="46"/>
  <c r="O4" i="46"/>
  <c r="E3" i="45"/>
  <c r="A3" i="45"/>
  <c r="E2" i="45"/>
  <c r="A2" i="45"/>
  <c r="A1" i="45"/>
  <c r="AC7" i="44"/>
  <c r="AC6" i="44"/>
  <c r="AC5" i="44"/>
  <c r="AC4" i="44"/>
  <c r="AC3" i="44"/>
  <c r="AC2" i="44"/>
  <c r="M4" i="46" s="1"/>
  <c r="P4" i="46" s="1"/>
  <c r="O3" i="48" s="1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B21" i="37" s="1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59" i="27"/>
  <c r="E57" i="27"/>
  <c r="D58" i="27"/>
  <c r="F58" i="27"/>
  <c r="F57" i="27"/>
  <c r="E58" i="27"/>
  <c r="E59" i="27"/>
  <c r="X7" i="37"/>
  <c r="P11" i="37"/>
  <c r="P10" i="37"/>
  <c r="P16" i="37" s="1"/>
  <c r="P18" i="37" s="1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AG7" i="37"/>
  <c r="AG12" i="37"/>
  <c r="AG8" i="37"/>
  <c r="AG19" i="37"/>
  <c r="D11" i="37"/>
  <c r="D12" i="37"/>
  <c r="Q17" i="37"/>
  <c r="Q20" i="37"/>
  <c r="H11" i="37"/>
  <c r="H10" i="37"/>
  <c r="H16" i="37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R5" i="48" l="1"/>
  <c r="B47" i="51"/>
  <c r="B92" i="51"/>
  <c r="C98" i="51" s="1"/>
  <c r="B60" i="51"/>
  <c r="H104" i="51" s="1"/>
  <c r="F107" i="51" s="1"/>
  <c r="B43" i="51"/>
  <c r="B44" i="51" s="1"/>
  <c r="P25" i="50"/>
  <c r="V25" i="50" s="1"/>
  <c r="Y25" i="50" s="1"/>
  <c r="P33" i="50"/>
  <c r="V33" i="50" s="1"/>
  <c r="Y33" i="50" s="1"/>
  <c r="P37" i="50"/>
  <c r="V37" i="50" s="1"/>
  <c r="Y37" i="50" s="1"/>
  <c r="P41" i="50"/>
  <c r="V41" i="50" s="1"/>
  <c r="Y41" i="50" s="1"/>
  <c r="P9" i="50"/>
  <c r="V9" i="50" s="1"/>
  <c r="Y9" i="50" s="1"/>
  <c r="AD9" i="50" s="1"/>
  <c r="AD10" i="50" s="1"/>
  <c r="AD11" i="50" s="1"/>
  <c r="C45" i="49"/>
  <c r="B48" i="49"/>
  <c r="B47" i="49"/>
  <c r="E102" i="49"/>
  <c r="N46" i="50"/>
  <c r="P46" i="50" s="1"/>
  <c r="V46" i="50" s="1"/>
  <c r="Y46" i="50" s="1"/>
  <c r="P49" i="50"/>
  <c r="V49" i="50" s="1"/>
  <c r="Y49" i="50" s="1"/>
  <c r="P53" i="50"/>
  <c r="V53" i="50" s="1"/>
  <c r="Y53" i="50" s="1"/>
  <c r="P57" i="50"/>
  <c r="V57" i="50" s="1"/>
  <c r="Y57" i="50" s="1"/>
  <c r="P61" i="50"/>
  <c r="V61" i="50" s="1"/>
  <c r="Y61" i="50" s="1"/>
  <c r="P65" i="50"/>
  <c r="V65" i="50" s="1"/>
  <c r="Y65" i="50" s="1"/>
  <c r="P69" i="50"/>
  <c r="V69" i="50" s="1"/>
  <c r="Y69" i="50" s="1"/>
  <c r="P73" i="50"/>
  <c r="V73" i="50" s="1"/>
  <c r="Y73" i="50" s="1"/>
  <c r="P77" i="50"/>
  <c r="V77" i="50" s="1"/>
  <c r="Y77" i="50" s="1"/>
  <c r="P81" i="50"/>
  <c r="V81" i="50" s="1"/>
  <c r="Y81" i="50" s="1"/>
  <c r="P85" i="50"/>
  <c r="V85" i="50" s="1"/>
  <c r="Y85" i="50" s="1"/>
  <c r="P89" i="50"/>
  <c r="V89" i="50" s="1"/>
  <c r="Y89" i="50" s="1"/>
  <c r="P93" i="50"/>
  <c r="V93" i="50" s="1"/>
  <c r="Y93" i="50" s="1"/>
  <c r="P97" i="50"/>
  <c r="V97" i="50" s="1"/>
  <c r="Y97" i="50" s="1"/>
  <c r="P101" i="50"/>
  <c r="V101" i="50" s="1"/>
  <c r="Y101" i="50" s="1"/>
  <c r="P105" i="50"/>
  <c r="V105" i="50" s="1"/>
  <c r="Y105" i="50" s="1"/>
  <c r="P44" i="50"/>
  <c r="V44" i="50" s="1"/>
  <c r="Y44" i="50" s="1"/>
  <c r="C41" i="49"/>
  <c r="G26" i="50"/>
  <c r="P26" i="50" s="1"/>
  <c r="V26" i="50" s="1"/>
  <c r="Y26" i="50" s="1"/>
  <c r="G36" i="50"/>
  <c r="P36" i="50" s="1"/>
  <c r="V36" i="50" s="1"/>
  <c r="Y36" i="50" s="1"/>
  <c r="N44" i="50"/>
  <c r="P47" i="50"/>
  <c r="V47" i="50" s="1"/>
  <c r="Y47" i="50" s="1"/>
  <c r="P50" i="50"/>
  <c r="V50" i="50" s="1"/>
  <c r="Y50" i="50" s="1"/>
  <c r="P54" i="50"/>
  <c r="V54" i="50" s="1"/>
  <c r="Y54" i="50" s="1"/>
  <c r="P58" i="50"/>
  <c r="V58" i="50" s="1"/>
  <c r="Y58" i="50" s="1"/>
  <c r="P62" i="50"/>
  <c r="V62" i="50" s="1"/>
  <c r="Y62" i="50" s="1"/>
  <c r="P66" i="50"/>
  <c r="V66" i="50" s="1"/>
  <c r="Y66" i="50" s="1"/>
  <c r="P70" i="50"/>
  <c r="V70" i="50" s="1"/>
  <c r="Y70" i="50" s="1"/>
  <c r="P74" i="50"/>
  <c r="V74" i="50" s="1"/>
  <c r="Y74" i="50" s="1"/>
  <c r="P78" i="50"/>
  <c r="V78" i="50" s="1"/>
  <c r="Y78" i="50" s="1"/>
  <c r="P82" i="50"/>
  <c r="V82" i="50" s="1"/>
  <c r="Y82" i="50" s="1"/>
  <c r="P86" i="50"/>
  <c r="V86" i="50" s="1"/>
  <c r="Y86" i="50" s="1"/>
  <c r="P90" i="50"/>
  <c r="V90" i="50" s="1"/>
  <c r="Y90" i="50" s="1"/>
  <c r="P94" i="50"/>
  <c r="V94" i="50" s="1"/>
  <c r="Y94" i="50" s="1"/>
  <c r="P98" i="50"/>
  <c r="V98" i="50" s="1"/>
  <c r="Y98" i="50" s="1"/>
  <c r="P102" i="50"/>
  <c r="V102" i="50" s="1"/>
  <c r="Y102" i="50" s="1"/>
  <c r="P106" i="50"/>
  <c r="V106" i="50" s="1"/>
  <c r="Y106" i="50" s="1"/>
  <c r="C42" i="49"/>
  <c r="P45" i="50"/>
  <c r="V45" i="50" s="1"/>
  <c r="Y45" i="50" s="1"/>
  <c r="P51" i="50"/>
  <c r="V51" i="50" s="1"/>
  <c r="Y51" i="50" s="1"/>
  <c r="P55" i="50"/>
  <c r="V55" i="50" s="1"/>
  <c r="Y55" i="50" s="1"/>
  <c r="P59" i="50"/>
  <c r="V59" i="50" s="1"/>
  <c r="Y59" i="50" s="1"/>
  <c r="P63" i="50"/>
  <c r="V63" i="50" s="1"/>
  <c r="Y63" i="50" s="1"/>
  <c r="P67" i="50"/>
  <c r="V67" i="50" s="1"/>
  <c r="Y67" i="50" s="1"/>
  <c r="P71" i="50"/>
  <c r="V71" i="50" s="1"/>
  <c r="Y71" i="50" s="1"/>
  <c r="P75" i="50"/>
  <c r="V75" i="50" s="1"/>
  <c r="Y75" i="50" s="1"/>
  <c r="P79" i="50"/>
  <c r="V79" i="50" s="1"/>
  <c r="Y79" i="50" s="1"/>
  <c r="P83" i="50"/>
  <c r="V83" i="50" s="1"/>
  <c r="Y83" i="50" s="1"/>
  <c r="P87" i="50"/>
  <c r="V87" i="50" s="1"/>
  <c r="Y87" i="50" s="1"/>
  <c r="P91" i="50"/>
  <c r="V91" i="50" s="1"/>
  <c r="Y91" i="50" s="1"/>
  <c r="P95" i="50"/>
  <c r="V95" i="50" s="1"/>
  <c r="Y95" i="50" s="1"/>
  <c r="P99" i="50"/>
  <c r="V99" i="50" s="1"/>
  <c r="Y99" i="50" s="1"/>
  <c r="P103" i="50"/>
  <c r="V103" i="50" s="1"/>
  <c r="Y103" i="50" s="1"/>
  <c r="P107" i="50"/>
  <c r="V107" i="50" s="1"/>
  <c r="Y107" i="50" s="1"/>
  <c r="B43" i="49"/>
  <c r="B44" i="49" s="1"/>
  <c r="D47" i="49" s="1"/>
  <c r="P48" i="50"/>
  <c r="V48" i="50" s="1"/>
  <c r="Y48" i="50" s="1"/>
  <c r="C87" i="49"/>
  <c r="G29" i="50"/>
  <c r="P29" i="50" s="1"/>
  <c r="V29" i="50" s="1"/>
  <c r="Y29" i="50" s="1"/>
  <c r="G32" i="50"/>
  <c r="P32" i="50" s="1"/>
  <c r="V32" i="50" s="1"/>
  <c r="Y32" i="50" s="1"/>
  <c r="G40" i="50"/>
  <c r="P40" i="50" s="1"/>
  <c r="V40" i="50" s="1"/>
  <c r="Y40" i="50" s="1"/>
  <c r="N48" i="50"/>
  <c r="P52" i="50"/>
  <c r="V52" i="50" s="1"/>
  <c r="Y52" i="50" s="1"/>
  <c r="P56" i="50"/>
  <c r="V56" i="50" s="1"/>
  <c r="Y56" i="50" s="1"/>
  <c r="P60" i="50"/>
  <c r="V60" i="50" s="1"/>
  <c r="Y60" i="50" s="1"/>
  <c r="P64" i="50"/>
  <c r="V64" i="50" s="1"/>
  <c r="Y64" i="50" s="1"/>
  <c r="P68" i="50"/>
  <c r="V68" i="50" s="1"/>
  <c r="Y68" i="50" s="1"/>
  <c r="P72" i="50"/>
  <c r="V72" i="50" s="1"/>
  <c r="Y72" i="50" s="1"/>
  <c r="P76" i="50"/>
  <c r="V76" i="50" s="1"/>
  <c r="Y76" i="50" s="1"/>
  <c r="P80" i="50"/>
  <c r="V80" i="50" s="1"/>
  <c r="Y80" i="50" s="1"/>
  <c r="P84" i="50"/>
  <c r="V84" i="50" s="1"/>
  <c r="Y84" i="50" s="1"/>
  <c r="P88" i="50"/>
  <c r="V88" i="50" s="1"/>
  <c r="Y88" i="50" s="1"/>
  <c r="P92" i="50"/>
  <c r="V92" i="50" s="1"/>
  <c r="Y92" i="50" s="1"/>
  <c r="P96" i="50"/>
  <c r="V96" i="50" s="1"/>
  <c r="Y96" i="50" s="1"/>
  <c r="P100" i="50"/>
  <c r="V100" i="50" s="1"/>
  <c r="Y100" i="50" s="1"/>
  <c r="P104" i="50"/>
  <c r="V104" i="50" s="1"/>
  <c r="Y104" i="50" s="1"/>
  <c r="P108" i="50"/>
  <c r="V108" i="50" s="1"/>
  <c r="Y108" i="50" s="1"/>
  <c r="P3" i="48"/>
  <c r="R3" i="48" s="1"/>
  <c r="B23" i="37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B50" i="36" s="1"/>
  <c r="C41" i="36"/>
  <c r="C43" i="36" s="1"/>
  <c r="X20" i="37"/>
  <c r="X17" i="37"/>
  <c r="X16" i="37"/>
  <c r="X18" i="37" s="1"/>
  <c r="AG21" i="37"/>
  <c r="L18" i="37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AB20" i="37"/>
  <c r="AB23" i="37" s="1"/>
  <c r="AC20" i="37"/>
  <c r="AC21" i="37" s="1"/>
  <c r="AK10" i="37"/>
  <c r="AK16" i="37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AF16" i="37"/>
  <c r="AF18" i="37" s="1"/>
  <c r="AB18" i="37"/>
  <c r="C42" i="36"/>
  <c r="AB11" i="37"/>
  <c r="O24" i="37"/>
  <c r="AB12" i="37"/>
  <c r="AH11" i="37"/>
  <c r="AK12" i="37"/>
  <c r="Y15" i="37"/>
  <c r="B40" i="27"/>
  <c r="D18" i="37"/>
  <c r="V7" i="37"/>
  <c r="V11" i="37" s="1"/>
  <c r="V8" i="37"/>
  <c r="F16" i="37"/>
  <c r="F18" i="37" s="1"/>
  <c r="H17" i="37"/>
  <c r="H18" i="37" s="1"/>
  <c r="H20" i="37"/>
  <c r="H21" i="37" s="1"/>
  <c r="E16" i="37"/>
  <c r="E18" i="37" s="1"/>
  <c r="K21" i="37"/>
  <c r="O21" i="37"/>
  <c r="O23" i="37"/>
  <c r="AI15" i="37"/>
  <c r="AI17" i="37" s="1"/>
  <c r="AE7" i="37"/>
  <c r="AE11" i="37" s="1"/>
  <c r="D23" i="37"/>
  <c r="B100" i="27"/>
  <c r="C45" i="36"/>
  <c r="E23" i="37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H23" i="37"/>
  <c r="C20" i="33"/>
  <c r="C20" i="34"/>
  <c r="C20" i="31"/>
  <c r="C20" i="30"/>
  <c r="C20" i="32"/>
  <c r="C16" i="28"/>
  <c r="AF21" i="37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V10" i="37"/>
  <c r="AI19" i="37"/>
  <c r="O17" i="37"/>
  <c r="I20" i="37"/>
  <c r="C47" i="51" l="1"/>
  <c r="B95" i="27"/>
  <c r="B97" i="27" s="1"/>
  <c r="C100" i="27" s="1"/>
  <c r="F125" i="49"/>
  <c r="F114" i="49"/>
  <c r="E157" i="49"/>
  <c r="D153" i="49"/>
  <c r="AE11" i="50"/>
  <c r="AE9" i="50"/>
  <c r="AD12" i="50"/>
  <c r="AE10" i="50"/>
  <c r="F117" i="49"/>
  <c r="D146" i="49"/>
  <c r="C46" i="49"/>
  <c r="C43" i="49"/>
  <c r="C44" i="49" s="1"/>
  <c r="D149" i="49"/>
  <c r="H161" i="49" s="1"/>
  <c r="D50" i="27"/>
  <c r="C46" i="36"/>
  <c r="C48" i="36" s="1"/>
  <c r="Y17" i="37"/>
  <c r="Y16" i="37"/>
  <c r="Y18" i="37" s="1"/>
  <c r="Y20" i="37"/>
  <c r="AJ16" i="37"/>
  <c r="AJ18" i="37" s="1"/>
  <c r="C47" i="36"/>
  <c r="AJ21" i="37"/>
  <c r="AA10" i="37"/>
  <c r="V12" i="37"/>
  <c r="AE10" i="37"/>
  <c r="AE16" i="37" s="1"/>
  <c r="AE18" i="37" s="1"/>
  <c r="B105" i="27"/>
  <c r="B103" i="27"/>
  <c r="Y23" i="37"/>
  <c r="F24" i="37" s="1"/>
  <c r="Y21" i="37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AD21" i="37"/>
  <c r="AD23" i="37"/>
  <c r="K24" i="37" s="1"/>
  <c r="AE12" i="37"/>
  <c r="AC23" i="37"/>
  <c r="J24" i="37" s="1"/>
  <c r="X21" i="37"/>
  <c r="X23" i="37"/>
  <c r="E24" i="37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R36" i="35"/>
  <c r="T43" i="35"/>
  <c r="AF43" i="35"/>
  <c r="AD36" i="35"/>
  <c r="AI21" i="37"/>
  <c r="AI23" i="37"/>
  <c r="I21" i="37"/>
  <c r="I23" i="37"/>
  <c r="I24" i="37" s="1"/>
  <c r="U12" i="37"/>
  <c r="U10" i="37"/>
  <c r="U16" i="37" s="1"/>
  <c r="U11" i="37"/>
  <c r="J18" i="37"/>
  <c r="N18" i="37"/>
  <c r="Z17" i="37"/>
  <c r="Z20" i="37"/>
  <c r="Z16" i="37"/>
  <c r="Z18" i="37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E43" i="35"/>
  <c r="C36" i="35"/>
  <c r="K36" i="35"/>
  <c r="M43" i="35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20" i="37"/>
  <c r="U21" i="37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C50" i="27"/>
  <c r="O18" i="37"/>
  <c r="N21" i="37"/>
  <c r="N23" i="37"/>
  <c r="N24" i="37" s="1"/>
  <c r="AA11" i="37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Z43" i="35"/>
  <c r="X36" i="35"/>
  <c r="C121" i="49" l="1"/>
  <c r="C47" i="49"/>
  <c r="E47" i="49" s="1"/>
  <c r="C48" i="49"/>
  <c r="AE12" i="50"/>
  <c r="AD13" i="50"/>
  <c r="D165" i="49"/>
  <c r="U23" i="37"/>
  <c r="B24" i="37" s="1"/>
  <c r="E50" i="27"/>
  <c r="F50" i="27" s="1"/>
  <c r="C50" i="36"/>
  <c r="D50" i="36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E75" i="28" s="1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Z21" i="37"/>
  <c r="Z23" i="37"/>
  <c r="G24" i="37" s="1"/>
  <c r="AF43" i="31"/>
  <c r="AD36" i="31"/>
  <c r="F47" i="49" l="1"/>
  <c r="AE13" i="50"/>
  <c r="AD14" i="50"/>
  <c r="W30" i="32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Q30" i="30"/>
  <c r="AJ30" i="30"/>
  <c r="B30" i="30"/>
  <c r="AC30" i="30"/>
  <c r="J30" i="30"/>
  <c r="W30" i="30"/>
  <c r="Z46" i="28"/>
  <c r="Z43" i="28"/>
  <c r="X34" i="28"/>
  <c r="X30" i="28"/>
  <c r="AE14" i="50" l="1"/>
  <c r="AD15" i="50"/>
  <c r="M50" i="28"/>
  <c r="G103" i="28" s="1"/>
  <c r="Z50" i="28"/>
  <c r="H132" i="28" s="1"/>
  <c r="R34" i="33"/>
  <c r="R38" i="33"/>
  <c r="T50" i="33"/>
  <c r="T47" i="33"/>
  <c r="R41" i="33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AM54" i="34" l="1"/>
  <c r="E54" i="31"/>
  <c r="F57" i="31" s="1"/>
  <c r="E54" i="30"/>
  <c r="G123" i="30" s="1"/>
  <c r="M54" i="32"/>
  <c r="G107" i="32" s="1"/>
  <c r="AE15" i="50"/>
  <c r="AD16" i="50"/>
  <c r="E54" i="32"/>
  <c r="F57" i="32" s="1"/>
  <c r="AM54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54" i="35"/>
  <c r="E54" i="34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M54" i="33"/>
  <c r="AF54" i="33"/>
  <c r="Z54" i="31"/>
  <c r="H136" i="31" s="1"/>
  <c r="Z54" i="33"/>
  <c r="H136" i="33" s="1"/>
  <c r="T54" i="35"/>
  <c r="T54" i="31"/>
  <c r="M54" i="34"/>
  <c r="AF54" i="34"/>
  <c r="E96" i="34" s="1"/>
  <c r="T54" i="33"/>
  <c r="F57" i="30" l="1"/>
  <c r="F102" i="30"/>
  <c r="E96" i="30"/>
  <c r="E96" i="32"/>
  <c r="G127" i="32"/>
  <c r="F102" i="31"/>
  <c r="G123" i="31"/>
  <c r="G123" i="32"/>
  <c r="F102" i="32"/>
  <c r="AE16" i="50"/>
  <c r="AD17" i="50"/>
  <c r="E96" i="31"/>
  <c r="E96" i="33"/>
  <c r="G132" i="33"/>
  <c r="G111" i="33"/>
  <c r="G111" i="35"/>
  <c r="G132" i="35"/>
  <c r="G107" i="30"/>
  <c r="G127" i="30"/>
  <c r="F57" i="34"/>
  <c r="F102" i="34"/>
  <c r="G123" i="34"/>
  <c r="G132" i="32"/>
  <c r="C141" i="32" s="1"/>
  <c r="G111" i="32"/>
  <c r="G115" i="32" s="1"/>
  <c r="G111" i="28"/>
  <c r="G127" i="33"/>
  <c r="G107" i="33"/>
  <c r="G111" i="30"/>
  <c r="G132" i="30"/>
  <c r="G107" i="35"/>
  <c r="G127" i="35"/>
  <c r="F102" i="35"/>
  <c r="G123" i="35"/>
  <c r="F57" i="35"/>
  <c r="G107" i="31"/>
  <c r="G127" i="31"/>
  <c r="G127" i="34"/>
  <c r="G107" i="34"/>
  <c r="G132" i="31"/>
  <c r="G111" i="31"/>
  <c r="G111" i="34"/>
  <c r="G132" i="34"/>
  <c r="F57" i="33"/>
  <c r="F102" i="33"/>
  <c r="G123" i="33"/>
  <c r="C137" i="28"/>
  <c r="J139" i="28" s="1"/>
  <c r="E173" i="27" s="1"/>
  <c r="G115" i="30" l="1"/>
  <c r="C141" i="33"/>
  <c r="C141" i="30"/>
  <c r="AE17" i="50"/>
  <c r="AD18" i="50"/>
  <c r="G115" i="33"/>
  <c r="J143" i="32"/>
  <c r="I7" i="29" s="1"/>
  <c r="I11" i="29" s="1"/>
  <c r="C141" i="35"/>
  <c r="G115" i="31"/>
  <c r="C141" i="31"/>
  <c r="G115" i="35"/>
  <c r="C141" i="34"/>
  <c r="G115" i="34"/>
  <c r="J143" i="34" s="1"/>
  <c r="K7" i="29" s="1"/>
  <c r="J143" i="33" l="1"/>
  <c r="J7" i="29" s="1"/>
  <c r="J9" i="29" s="1"/>
  <c r="J143" i="30"/>
  <c r="B174" i="27" s="1"/>
  <c r="J143" i="35"/>
  <c r="L7" i="29" s="1"/>
  <c r="L11" i="29" s="1"/>
  <c r="J143" i="31"/>
  <c r="H7" i="29" s="1"/>
  <c r="H11" i="29" s="1"/>
  <c r="I9" i="29"/>
  <c r="AE18" i="50"/>
  <c r="AD19" i="50"/>
  <c r="K11" i="29"/>
  <c r="K9" i="29"/>
  <c r="J11" i="29"/>
  <c r="L9" i="29" l="1"/>
  <c r="H9" i="29"/>
  <c r="G7" i="29"/>
  <c r="AE19" i="50"/>
  <c r="AD20" i="50"/>
  <c r="G11" i="29" l="1"/>
  <c r="G9" i="29"/>
  <c r="AE20" i="50"/>
  <c r="AD21" i="50"/>
  <c r="AE21" i="50" l="1"/>
  <c r="AD22" i="50"/>
  <c r="AE22" i="50" l="1"/>
  <c r="AD23" i="50"/>
  <c r="AE23" i="50" l="1"/>
  <c r="AD24" i="50"/>
  <c r="AE24" i="50" l="1"/>
  <c r="AD25" i="50"/>
  <c r="AE25" i="50" l="1"/>
  <c r="AD26" i="50"/>
  <c r="AE26" i="50" l="1"/>
  <c r="AD27" i="50"/>
  <c r="AE27" i="50" l="1"/>
  <c r="AD28" i="50"/>
  <c r="AE28" i="50" l="1"/>
  <c r="AD29" i="50"/>
  <c r="AE29" i="50" l="1"/>
  <c r="AD30" i="50"/>
  <c r="AE30" i="50" l="1"/>
  <c r="AD31" i="50"/>
  <c r="AE31" i="50" l="1"/>
  <c r="AD32" i="50"/>
  <c r="AE32" i="50" l="1"/>
  <c r="AD33" i="50"/>
  <c r="AE33" i="50" l="1"/>
  <c r="AD34" i="50"/>
  <c r="AE34" i="50" l="1"/>
  <c r="AD35" i="50"/>
  <c r="AE35" i="50" l="1"/>
  <c r="AD36" i="50"/>
  <c r="AE36" i="50" l="1"/>
  <c r="AD37" i="50"/>
  <c r="AE37" i="50" l="1"/>
  <c r="AD38" i="50"/>
  <c r="AE38" i="50" l="1"/>
  <c r="AD39" i="50"/>
  <c r="AE39" i="50" l="1"/>
  <c r="AD40" i="50"/>
  <c r="AE40" i="50" l="1"/>
  <c r="AD41" i="50"/>
  <c r="AE41" i="50" l="1"/>
  <c r="AD42" i="50"/>
  <c r="AE42" i="50" l="1"/>
  <c r="AD43" i="50"/>
  <c r="AE43" i="50" l="1"/>
  <c r="AD44" i="50"/>
  <c r="AE44" i="50" l="1"/>
  <c r="AD45" i="50"/>
  <c r="AE45" i="50" l="1"/>
  <c r="AD46" i="50"/>
  <c r="AE46" i="50" l="1"/>
  <c r="AD47" i="50"/>
  <c r="AE47" i="50" l="1"/>
  <c r="AD48" i="50"/>
  <c r="AE48" i="50" l="1"/>
  <c r="AD49" i="50"/>
  <c r="AE49" i="50" l="1"/>
  <c r="AD50" i="50"/>
  <c r="AE50" i="50" l="1"/>
  <c r="AD51" i="50"/>
  <c r="AE51" i="50" l="1"/>
  <c r="AD52" i="50"/>
  <c r="AE52" i="50" l="1"/>
  <c r="AD53" i="50"/>
  <c r="AE53" i="50" l="1"/>
  <c r="AD54" i="50"/>
  <c r="AE54" i="50" l="1"/>
  <c r="AD55" i="50"/>
  <c r="AE55" i="50" l="1"/>
  <c r="AD56" i="50"/>
  <c r="AE56" i="50" l="1"/>
  <c r="AD57" i="50"/>
  <c r="AE57" i="50" l="1"/>
  <c r="AD58" i="50"/>
  <c r="AE58" i="50" l="1"/>
  <c r="AD59" i="50"/>
  <c r="AE59" i="50" l="1"/>
  <c r="AD60" i="50"/>
  <c r="AE60" i="50" l="1"/>
  <c r="AD61" i="50"/>
  <c r="AE61" i="50" l="1"/>
  <c r="AD62" i="50"/>
  <c r="AE62" i="50" l="1"/>
  <c r="AD63" i="50"/>
  <c r="AE63" i="50" l="1"/>
  <c r="AD64" i="50"/>
  <c r="AE64" i="50" l="1"/>
  <c r="AD65" i="50"/>
  <c r="AE65" i="50" l="1"/>
  <c r="AD66" i="50"/>
  <c r="AE66" i="50" l="1"/>
  <c r="AD67" i="50"/>
  <c r="AE67" i="50" l="1"/>
  <c r="AD68" i="50"/>
  <c r="AE68" i="50" l="1"/>
  <c r="AD69" i="50"/>
  <c r="AE69" i="50" l="1"/>
  <c r="AD70" i="50"/>
  <c r="AE70" i="50" l="1"/>
  <c r="AD71" i="50"/>
  <c r="AE71" i="50" l="1"/>
  <c r="AD72" i="50"/>
  <c r="AE72" i="50" l="1"/>
  <c r="AD73" i="50"/>
  <c r="AE73" i="50" l="1"/>
  <c r="AD74" i="50"/>
  <c r="AE74" i="50" l="1"/>
  <c r="AD75" i="50"/>
  <c r="AE75" i="50" l="1"/>
  <c r="AD76" i="50"/>
  <c r="AE76" i="50" l="1"/>
  <c r="AD77" i="50"/>
  <c r="AE77" i="50" l="1"/>
  <c r="AD78" i="50"/>
  <c r="AE78" i="50" l="1"/>
  <c r="AD79" i="50"/>
  <c r="AE79" i="50" l="1"/>
  <c r="AD80" i="50"/>
  <c r="AE80" i="50" l="1"/>
  <c r="AD81" i="50"/>
  <c r="AE81" i="50" l="1"/>
  <c r="AD82" i="50"/>
  <c r="AE82" i="50" l="1"/>
  <c r="AD83" i="50"/>
  <c r="AE83" i="50" l="1"/>
  <c r="AD84" i="50"/>
  <c r="AE84" i="50" l="1"/>
  <c r="AD85" i="50"/>
  <c r="AE85" i="50" l="1"/>
  <c r="AD86" i="50"/>
  <c r="AE86" i="50" l="1"/>
  <c r="AD87" i="50"/>
  <c r="AE87" i="50" l="1"/>
  <c r="AD88" i="50"/>
  <c r="AE88" i="50" l="1"/>
  <c r="AD89" i="50"/>
  <c r="AE89" i="50" l="1"/>
  <c r="AD90" i="50"/>
  <c r="AE90" i="50" l="1"/>
  <c r="AD91" i="50"/>
  <c r="AE91" i="50" l="1"/>
  <c r="AD92" i="50"/>
  <c r="AE92" i="50" l="1"/>
  <c r="AD93" i="50"/>
  <c r="AE93" i="50" l="1"/>
  <c r="AD94" i="50"/>
  <c r="AE94" i="50" l="1"/>
  <c r="AD95" i="50"/>
  <c r="AE95" i="50" l="1"/>
  <c r="AD96" i="50"/>
  <c r="AE96" i="50" l="1"/>
  <c r="AD97" i="50"/>
  <c r="AE97" i="50" l="1"/>
  <c r="AD98" i="50"/>
  <c r="AE98" i="50" l="1"/>
  <c r="AD99" i="50"/>
  <c r="AE99" i="50" l="1"/>
  <c r="AD100" i="50"/>
  <c r="AE100" i="50" l="1"/>
  <c r="AD101" i="50"/>
  <c r="AE101" i="50" l="1"/>
  <c r="AD102" i="50"/>
  <c r="AE102" i="50" l="1"/>
  <c r="AD103" i="50"/>
  <c r="AE103" i="50" l="1"/>
  <c r="AD104" i="50"/>
  <c r="AE104" i="50" l="1"/>
  <c r="AD105" i="50"/>
  <c r="AE105" i="50" l="1"/>
  <c r="AD106" i="50"/>
  <c r="AE106" i="50" l="1"/>
  <c r="AD107" i="50"/>
  <c r="AE107" i="50" l="1"/>
  <c r="AD108" i="50"/>
  <c r="AE108" i="50" l="1"/>
  <c r="AD110" i="50"/>
</calcChain>
</file>

<file path=xl/sharedStrings.xml><?xml version="1.0" encoding="utf-8"?>
<sst xmlns="http://schemas.openxmlformats.org/spreadsheetml/2006/main" count="1351" uniqueCount="377">
  <si>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</si>
  <si>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</si>
  <si>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</si>
  <si>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</si>
  <si>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</si>
  <si>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</si>
  <si>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</si>
  <si>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</si>
  <si>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</si>
  <si>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</si>
  <si>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</si>
  <si>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</si>
  <si>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</si>
  <si>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</si>
  <si>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</si>
  <si>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</si>
  <si>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</si>
  <si>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</si>
  <si>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</si>
  <si>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</si>
  <si>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</si>
  <si>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</si>
  <si>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</si>
  <si>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</si>
  <si>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</si>
  <si>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</si>
  <si>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</si>
  <si>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</si>
  <si>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</si>
  <si>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</si>
  <si>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</si>
  <si>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</si>
  <si>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</si>
  <si>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</si>
  <si>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</si>
  <si>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</si>
  <si>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</si>
  <si>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</si>
  <si>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</si>
  <si>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</si>
  <si>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</si>
  <si>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</si>
  <si>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</si>
  <si>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</si>
  <si>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</si>
  <si>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</si>
  <si>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</si>
  <si>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</si>
  <si>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</si>
  <si>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</si>
  <si>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</si>
  <si>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</si>
  <si>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</si>
  <si>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</si>
  <si>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</si>
  <si>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</si>
  <si>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</si>
  <si>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</si>
  <si>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</si>
  <si>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</si>
  <si>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</si>
  <si>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</si>
  <si>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</si>
  <si>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</si>
  <si>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</si>
  <si>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</si>
  <si>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</si>
  <si>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</si>
  <si>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</si>
  <si>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</si>
  <si>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</si>
  <si>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</si>
  <si>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</si>
  <si>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</si>
  <si>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</si>
  <si>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</si>
  <si>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</si>
  <si>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</si>
  <si>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</si>
  <si>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</si>
  <si>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</si>
  <si>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</si>
  <si>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</si>
  <si>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</si>
  <si>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</si>
  <si>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</si>
  <si>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</si>
  <si>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</si>
  <si>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</si>
  <si>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</si>
  <si>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</si>
  <si>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</si>
  <si>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</si>
  <si>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</si>
  <si>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</si>
  <si>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</si>
  <si>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</si>
  <si>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</si>
  <si>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</si>
  <si>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</si>
  <si>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</si>
  <si>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</si>
  <si>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</si>
  <si>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</si>
  <si>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</si>
  <si>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</si>
  <si>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</si>
  <si>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</si>
  <si>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</si>
  <si>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</si>
  <si>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</si>
  <si>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</si>
  <si>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</si>
  <si>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</si>
  <si>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</si>
  <si>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</si>
  <si>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</si>
  <si>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</si>
  <si>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</si>
  <si>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</si>
  <si>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</si>
  <si>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</si>
  <si>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</si>
  <si>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</si>
  <si>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</si>
  <si>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</si>
  <si>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</si>
  <si>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</si>
  <si>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</si>
  <si>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</si>
  <si>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</si>
  <si>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</si>
  <si>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</si>
  <si>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</si>
  <si>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</si>
  <si>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</si>
  <si>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</si>
  <si>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</si>
  <si>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</si>
  <si>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</si>
  <si>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</si>
  <si>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</si>
  <si>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</si>
  <si>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</si>
  <si>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</si>
  <si>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</si>
  <si>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</si>
  <si>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</si>
  <si>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</si>
  <si>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</si>
  <si>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</si>
  <si>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</si>
  <si>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</si>
  <si>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</si>
  <si>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</si>
  <si>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</si>
  <si>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</si>
  <si>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</si>
  <si>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</si>
  <si>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</si>
  <si>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</si>
  <si>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</si>
  <si>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</si>
  <si>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</si>
  <si>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</si>
  <si>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</si>
  <si>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</si>
  <si>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</si>
  <si>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</si>
  <si>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</si>
  <si>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</si>
  <si>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</si>
  <si>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</si>
  <si>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</si>
  <si>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</si>
  <si>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</si>
  <si>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</si>
  <si>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</si>
  <si>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</si>
  <si>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</si>
  <si>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</si>
  <si>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</si>
  <si>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</si>
  <si>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</si>
  <si>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</si>
  <si>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</si>
  <si>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</si>
  <si>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</si>
  <si>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</si>
  <si>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</si>
  <si>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</si>
  <si>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</si>
  <si>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</si>
  <si>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</si>
  <si>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</si>
  <si>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</si>
  <si>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</si>
  <si>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</si>
  <si>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</si>
  <si>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</si>
  <si>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</si>
  <si>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</si>
  <si>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</si>
  <si>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</si>
  <si>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</si>
  <si>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</si>
  <si>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</si>
  <si>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</si>
  <si>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</si>
  <si>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</si>
  <si>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</si>
  <si>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</si>
  <si>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</si>
  <si>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</si>
  <si>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</si>
  <si>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</si>
  <si>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n</t>
  </si>
  <si>
    <t>tdf,p = 	recalculated quantile of t-distribution based on specified level of confidence (i.e., 99 percent)</t>
  </si>
  <si>
    <t>CC-BurnsHarbor-IN_#1 Scrubber Stack</t>
  </si>
  <si>
    <t>USS-GraniteCity-IL_BOF ESP Exhaust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</si>
  <si>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</si>
  <si>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</si>
  <si>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</si>
  <si>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</si>
  <si>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</si>
  <si>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</si>
  <si>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</si>
  <si>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</si>
  <si>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</si>
  <si>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</si>
  <si>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</si>
  <si>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</si>
  <si>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</si>
  <si>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</si>
  <si>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</si>
  <si>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</si>
  <si>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</si>
  <si>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</si>
  <si>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</si>
  <si>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</si>
  <si>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</si>
  <si>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</si>
  <si>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</si>
  <si>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</si>
  <si>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</si>
  <si>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Average Emission Factor 
lb/ton [2011 Data Only]</t>
  </si>
  <si>
    <t>Flag</t>
  </si>
  <si>
    <t>lb/ton iron  /  ug/dscm</t>
  </si>
  <si>
    <t>USS-GraniteCity-IL</t>
  </si>
  <si>
    <t>BOF ESP Exhaust</t>
  </si>
  <si>
    <t>BOPF Primary</t>
  </si>
  <si>
    <t>Hydrogen Chloride</t>
  </si>
  <si>
    <t>26A</t>
  </si>
  <si>
    <t>2022 ICR</t>
  </si>
  <si>
    <t>tons steel per hour</t>
  </si>
  <si>
    <t>lbs/dscf</t>
  </si>
  <si>
    <t>ADL</t>
  </si>
  <si>
    <t>CC-BurnsHarbor-IN</t>
  </si>
  <si>
    <t>#1 Scrubber Stack</t>
  </si>
  <si>
    <t>µg/dscm</t>
  </si>
  <si>
    <t>Average Emission Factor 
lb/ton [All Data]</t>
  </si>
  <si>
    <t>Rank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</si>
  <si>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</si>
  <si>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</si>
  <si>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</si>
  <si>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</si>
  <si>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</si>
  <si>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</si>
  <si>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</si>
  <si>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</si>
  <si>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</si>
  <si>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</si>
  <si>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</si>
  <si>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</si>
  <si>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</si>
  <si>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</si>
  <si>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</si>
  <si>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Comments</t>
  </si>
  <si>
    <t>Mercury (Method 29) analyzed by Cold Vapor AA</t>
  </si>
  <si>
    <t>lb/ton iron</t>
  </si>
  <si>
    <t>Using 2022 data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</si>
  <si>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</si>
  <si>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</si>
  <si>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</si>
  <si>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</si>
  <si>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</si>
  <si>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</si>
  <si>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</si>
  <si>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</si>
  <si>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</si>
  <si>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</si>
  <si>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</si>
  <si>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</si>
  <si>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</si>
  <si>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</si>
  <si>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</si>
  <si>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</si>
  <si>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PROCESS_ID</t>
  </si>
  <si>
    <t>Existing/ New</t>
  </si>
  <si>
    <t>Subcategory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</si>
  <si>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</si>
  <si>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</si>
  <si>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</si>
  <si>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</si>
  <si>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</si>
  <si>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</si>
  <si>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</si>
  <si>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</si>
  <si>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</si>
  <si>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</si>
  <si>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</si>
  <si>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</si>
  <si>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</si>
  <si>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</si>
  <si>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</si>
  <si>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Existing</t>
  </si>
  <si>
    <t>None</t>
  </si>
  <si>
    <t>Lognormal</t>
  </si>
  <si>
    <t>Skewed</t>
  </si>
  <si>
    <t>New</t>
  </si>
  <si>
    <t>Top 5 w/ Data</t>
  </si>
  <si>
    <t>Top</t>
  </si>
  <si>
    <t>Normal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</si>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</sst>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  <numFmt numFmtId="168" formatCode="h:mm;@"/>
    <numFmt numFmtId="169" formatCode="0.000E+00"/>
    <numFmt numFmtId="170" formatCode="0.0E+00"/>
    <numFmt numFmtId="171" formatCode="0.0"/>
    <numFmt numFmtId="172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</cellStyleXfs>
  <cellXfs count="26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4" fillId="0" borderId="0" xfId="7" applyAlignment="1">
      <alignment vertical="center"/>
    </xf>
    <xf numFmtId="0" fontId="14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5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17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16" fillId="0" borderId="0" xfId="0" quotePrefix="1" applyFont="1" applyBorder="1" applyAlignment="1">
      <alignment vertical="center"/>
    </xf>
    <xf numFmtId="0" fontId="0" fillId="0" borderId="0" xfId="0" quotePrefix="1"/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2" fontId="3" fillId="0" borderId="3" xfId="3" applyNumberFormat="1" applyBorder="1" applyAlignment="1">
      <alignment horizontal="center"/>
    </xf>
    <xf numFmtId="11" fontId="5" fillId="0" borderId="3" xfId="0" applyNumberFormat="1" applyFont="1" applyBorder="1" applyAlignment="1">
      <alignment horizontal="center"/>
    </xf>
    <xf numFmtId="0" fontId="19" fillId="16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wrapText="1"/>
    </xf>
    <xf numFmtId="0" fontId="5" fillId="21" borderId="1" xfId="0" applyFont="1" applyFill="1" applyBorder="1" applyAlignment="1">
      <alignment horizontal="center" wrapText="1"/>
    </xf>
    <xf numFmtId="0" fontId="5" fillId="22" borderId="1" xfId="0" applyFont="1" applyFill="1" applyBorder="1" applyAlignment="1">
      <alignment horizontal="center" wrapText="1"/>
    </xf>
    <xf numFmtId="2" fontId="5" fillId="23" borderId="1" xfId="0" applyNumberFormat="1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wrapText="1"/>
    </xf>
    <xf numFmtId="3" fontId="6" fillId="24" borderId="1" xfId="31" applyNumberFormat="1" applyFill="1" applyBorder="1" applyAlignment="1">
      <alignment horizontal="center" wrapText="1"/>
    </xf>
    <xf numFmtId="4" fontId="6" fillId="24" borderId="1" xfId="31" applyNumberFormat="1" applyFill="1" applyBorder="1" applyAlignment="1">
      <alignment horizontal="center" wrapText="1"/>
    </xf>
    <xf numFmtId="4" fontId="5" fillId="24" borderId="1" xfId="0" applyNumberFormat="1" applyFont="1" applyFill="1" applyBorder="1" applyAlignment="1">
      <alignment wrapText="1"/>
    </xf>
    <xf numFmtId="11" fontId="6" fillId="20" borderId="1" xfId="31" applyNumberFormat="1" applyFill="1" applyBorder="1" applyAlignment="1">
      <alignment horizontal="center" wrapText="1"/>
    </xf>
    <xf numFmtId="2" fontId="6" fillId="20" borderId="1" xfId="31" applyNumberFormat="1" applyFill="1" applyBorder="1" applyAlignment="1">
      <alignment horizontal="center" wrapText="1"/>
    </xf>
    <xf numFmtId="11" fontId="6" fillId="14" borderId="1" xfId="31" applyNumberFormat="1" applyFill="1" applyBorder="1" applyAlignment="1">
      <alignment horizontal="center" wrapText="1"/>
    </xf>
    <xf numFmtId="0" fontId="6" fillId="20" borderId="1" xfId="31" applyFill="1" applyBorder="1" applyAlignment="1">
      <alignment horizont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68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11" fontId="0" fillId="0" borderId="3" xfId="0" applyNumberFormat="1" applyBorder="1"/>
    <xf numFmtId="2" fontId="5" fillId="0" borderId="3" xfId="0" applyNumberFormat="1" applyFont="1" applyBorder="1" applyAlignment="1">
      <alignment horizontal="center"/>
    </xf>
    <xf numFmtId="169" fontId="5" fillId="0" borderId="3" xfId="0" applyNumberFormat="1" applyFont="1" applyBorder="1"/>
    <xf numFmtId="169" fontId="5" fillId="0" borderId="3" xfId="0" applyNumberFormat="1" applyFont="1" applyBorder="1" applyAlignment="1">
      <alignment horizontal="center"/>
    </xf>
    <xf numFmtId="0" fontId="19" fillId="16" borderId="3" xfId="0" applyFont="1" applyFill="1" applyBorder="1" applyAlignment="1">
      <alignment horizontal="center" wrapText="1"/>
    </xf>
    <xf numFmtId="0" fontId="5" fillId="16" borderId="3" xfId="0" applyFont="1" applyFill="1" applyBorder="1" applyAlignment="1">
      <alignment wrapText="1"/>
    </xf>
    <xf numFmtId="11" fontId="6" fillId="20" borderId="3" xfId="31" applyNumberFormat="1" applyFill="1" applyBorder="1" applyAlignment="1">
      <alignment horizontal="center" wrapText="1"/>
    </xf>
    <xf numFmtId="0" fontId="6" fillId="20" borderId="3" xfId="31" applyFill="1" applyBorder="1" applyAlignment="1">
      <alignment horizontal="center" wrapText="1"/>
    </xf>
    <xf numFmtId="0" fontId="5" fillId="25" borderId="3" xfId="0" applyFont="1" applyFill="1" applyBorder="1" applyAlignment="1">
      <alignment horizontal="center"/>
    </xf>
    <xf numFmtId="0" fontId="6" fillId="0" borderId="3" xfId="0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0" fillId="21" borderId="3" xfId="3" applyFont="1" applyFill="1" applyBorder="1" applyAlignment="1">
      <alignment horizontal="center"/>
    </xf>
    <xf numFmtId="0" fontId="20" fillId="21" borderId="3" xfId="3" applyFont="1" applyFill="1" applyBorder="1" applyAlignment="1">
      <alignment horizontal="center" wrapText="1"/>
    </xf>
    <xf numFmtId="0" fontId="4" fillId="21" borderId="3" xfId="3" applyFont="1" applyFill="1" applyBorder="1" applyAlignment="1">
      <alignment horizontal="center" wrapText="1"/>
    </xf>
    <xf numFmtId="0" fontId="5" fillId="0" borderId="3" xfId="3" applyFont="1" applyBorder="1"/>
    <xf numFmtId="170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170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8" xfId="0" applyNumberFormat="1" applyFont="1" applyBorder="1" applyAlignment="1">
      <alignment horizontal="center" vertical="top" wrapText="1"/>
    </xf>
    <xf numFmtId="11" fontId="6" fillId="0" borderId="19" xfId="0" applyNumberFormat="1" applyFont="1" applyBorder="1" applyAlignment="1">
      <alignment horizontal="center" vertical="top" wrapText="1"/>
    </xf>
    <xf numFmtId="0" fontId="18" fillId="0" borderId="0" xfId="0" applyFont="1"/>
    <xf numFmtId="0" fontId="4" fillId="26" borderId="3" xfId="0" applyFont="1" applyFill="1" applyBorder="1" applyAlignment="1">
      <alignment horizontal="center" vertical="center" wrapText="1"/>
    </xf>
    <xf numFmtId="1" fontId="4" fillId="26" borderId="3" xfId="0" applyNumberFormat="1" applyFont="1" applyFill="1" applyBorder="1" applyAlignment="1">
      <alignment horizontal="center" vertical="center" wrapText="1"/>
    </xf>
    <xf numFmtId="170" fontId="4" fillId="26" borderId="3" xfId="0" applyNumberFormat="1" applyFont="1" applyFill="1" applyBorder="1" applyAlignment="1">
      <alignment horizontal="center" vertical="center" wrapText="1"/>
    </xf>
    <xf numFmtId="0" fontId="4" fillId="13" borderId="3" xfId="3" applyFont="1" applyFill="1" applyBorder="1" applyAlignment="1">
      <alignment horizontal="center" wrapText="1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170" fontId="5" fillId="0" borderId="2" xfId="0" applyNumberFormat="1" applyFont="1" applyBorder="1" applyAlignment="1">
      <alignment horizontal="center"/>
    </xf>
    <xf numFmtId="171" fontId="3" fillId="0" borderId="2" xfId="0" applyNumberFormat="1" applyFont="1" applyBorder="1" applyAlignment="1">
      <alignment horizontal="center"/>
    </xf>
    <xf numFmtId="172" fontId="0" fillId="6" borderId="0" xfId="0" applyNumberFormat="1" applyFill="1"/>
    <xf numFmtId="172" fontId="5" fillId="0" borderId="2" xfId="0" applyNumberFormat="1" applyFont="1" applyBorder="1" applyAlignment="1">
      <alignment horizontal="center"/>
    </xf>
    <xf numFmtId="0" fontId="3" fillId="0" borderId="3" xfId="0" applyFont="1" applyBorder="1"/>
    <xf numFmtId="0" fontId="20" fillId="21" borderId="3" xfId="3" applyFont="1" applyFill="1" applyBorder="1" applyAlignment="1">
      <alignment horizontal="center"/>
    </xf>
    <xf numFmtId="0" fontId="20" fillId="21" borderId="7" xfId="3" applyFont="1" applyFill="1" applyBorder="1" applyAlignment="1">
      <alignment horizontal="center"/>
    </xf>
    <xf numFmtId="0" fontId="20" fillId="21" borderId="8" xfId="3" applyFont="1" applyFill="1" applyBorder="1" applyAlignment="1">
      <alignment horizontal="center"/>
    </xf>
    <xf numFmtId="0" fontId="20" fillId="21" borderId="9" xfId="3" applyFont="1" applyFill="1" applyBorder="1" applyAlignment="1">
      <alignment horizontal="center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1" xr:uid="{5C500705-6F8E-49F5-8C47-C1E1BAFD0DB5}"/>
    <cellStyle name="Percent 2" xfId="30" xr:uid="{00000000-0005-0000-0000-00001F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jpeg"/><Relationship Id="rId2" Type="http://schemas.openxmlformats.org/officeDocument/2006/relationships/image" Target="../media/image28.png"/><Relationship Id="rId1" Type="http://schemas.openxmlformats.org/officeDocument/2006/relationships/image" Target="../media/image27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Relationship Id="rId14" Type="http://schemas.openxmlformats.org/officeDocument/2006/relationships/image" Target="../media/image25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824865</xdr:colOff>
      <xdr:row>80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1076325" y="13315950"/>
          <a:ext cx="143827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24765</xdr:colOff>
      <xdr:row>76</xdr:row>
      <xdr:rowOff>38101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 bwMode="auto">
        <a:xfrm>
          <a:off x="476250" y="12515850"/>
          <a:ext cx="123825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895350</xdr:colOff>
      <xdr:row>88</xdr:row>
      <xdr:rowOff>62865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 bwMode="auto">
        <a:xfrm>
          <a:off x="628650" y="14897100"/>
          <a:ext cx="2667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853440</xdr:colOff>
      <xdr:row>93</xdr:row>
      <xdr:rowOff>19049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 bwMode="auto">
        <a:xfrm>
          <a:off x="390525" y="15668625"/>
          <a:ext cx="4572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 bwMode="auto">
        <a:xfrm>
          <a:off x="76200" y="9963150"/>
          <a:ext cx="91440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 bwMode="auto">
        <a:xfrm>
          <a:off x="609600" y="17659350"/>
          <a:ext cx="1428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396240</xdr:colOff>
      <xdr:row>98</xdr:row>
      <xdr:rowOff>57151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 bwMode="auto">
        <a:xfrm>
          <a:off x="1171575" y="16535400"/>
          <a:ext cx="904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1276350</xdr:colOff>
      <xdr:row>68</xdr:row>
      <xdr:rowOff>100965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 bwMode="auto">
        <a:xfrm>
          <a:off x="438150" y="11229975"/>
          <a:ext cx="8382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1238250</xdr:colOff>
      <xdr:row>55</xdr:row>
      <xdr:rowOff>95250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 bwMode="auto">
        <a:xfrm>
          <a:off x="962025" y="9172575"/>
          <a:ext cx="276225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95250</xdr:colOff>
      <xdr:row>51</xdr:row>
      <xdr:rowOff>129540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 bwMode="auto">
        <a:xfrm>
          <a:off x="1304925" y="8829675"/>
          <a:ext cx="4762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 bwMode="auto">
        <a:xfrm>
          <a:off x="3448050" y="18164175"/>
          <a:ext cx="3333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50</xdr:row>
          <xdr:rowOff>60960</xdr:rowOff>
        </xdr:from>
        <xdr:to>
          <xdr:col>2</xdr:col>
          <xdr:colOff>632460</xdr:colOff>
          <xdr:row>52</xdr:row>
          <xdr:rowOff>68580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4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251460</xdr:colOff>
          <xdr:row>53</xdr:row>
          <xdr:rowOff>68580</xdr:rowOff>
        </xdr:from>
        <xdr:to>
          <xdr:col>2</xdr:col>
          <xdr:colOff>518160</xdr:colOff>
          <xdr:row>55</xdr:row>
          <xdr:rowOff>144780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4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160020</xdr:colOff>
          <xdr:row>58</xdr:row>
          <xdr:rowOff>30480</xdr:rowOff>
        </xdr:from>
        <xdr:to>
          <xdr:col>2</xdr:col>
          <xdr:colOff>1074420</xdr:colOff>
          <xdr:row>61</xdr:row>
          <xdr:rowOff>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4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617220</xdr:colOff>
          <xdr:row>65</xdr:row>
          <xdr:rowOff>68580</xdr:rowOff>
        </xdr:from>
        <xdr:to>
          <xdr:col>0</xdr:col>
          <xdr:colOff>1455420</xdr:colOff>
          <xdr:row>68</xdr:row>
          <xdr:rowOff>160020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4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137160</xdr:rowOff>
        </xdr:from>
        <xdr:to>
          <xdr:col>2</xdr:col>
          <xdr:colOff>1318260</xdr:colOff>
          <xdr:row>75</xdr:row>
          <xdr:rowOff>60960</xdr:rowOff>
        </xdr:to>
        <xdr:sp macro="" textlink="">
          <xdr:nvSpPr>
            <xdr:cNvPr id="25605" name="Object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4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76</xdr:row>
          <xdr:rowOff>152400</xdr:rowOff>
        </xdr:from>
        <xdr:to>
          <xdr:col>2</xdr:col>
          <xdr:colOff>1516380</xdr:colOff>
          <xdr:row>80</xdr:row>
          <xdr:rowOff>30480</xdr:rowOff>
        </xdr:to>
        <xdr:sp macro="" textlink="">
          <xdr:nvSpPr>
            <xdr:cNvPr id="25606" name="Object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4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85</xdr:row>
          <xdr:rowOff>137160</xdr:rowOff>
        </xdr:from>
        <xdr:to>
          <xdr:col>2</xdr:col>
          <xdr:colOff>556260</xdr:colOff>
          <xdr:row>88</xdr:row>
          <xdr:rowOff>121920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04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90</xdr:row>
          <xdr:rowOff>137160</xdr:rowOff>
        </xdr:from>
        <xdr:to>
          <xdr:col>2</xdr:col>
          <xdr:colOff>632460</xdr:colOff>
          <xdr:row>92</xdr:row>
          <xdr:rowOff>144780</xdr:rowOff>
        </xdr:to>
        <xdr:sp macro="" textlink="">
          <xdr:nvSpPr>
            <xdr:cNvPr id="25608" name="Object 8" hidden="1">
              <a:extLst>
                <a:ext uri="{63B3BB69-23CF-44E3-9099-C40C66FF867C}">
                  <a14:compatExt spid="_x0000_s25608"/>
                </a:ext>
                <a:ext uri="{FF2B5EF4-FFF2-40B4-BE49-F238E27FC236}">
                  <a16:creationId xmlns:a16="http://schemas.microsoft.com/office/drawing/2014/main" id="{00000000-0008-0000-0400-00000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22860</xdr:rowOff>
        </xdr:from>
        <xdr:to>
          <xdr:col>1</xdr:col>
          <xdr:colOff>1249680</xdr:colOff>
          <xdr:row>98</xdr:row>
          <xdr:rowOff>68580</xdr:rowOff>
        </xdr:to>
        <xdr:sp macro="" textlink="">
          <xdr:nvSpPr>
            <xdr:cNvPr id="25609" name="Object 9" hidden="1">
              <a:extLst>
                <a:ext uri="{63B3BB69-23CF-44E3-9099-C40C66FF867C}">
                  <a14:compatExt spid="_x0000_s25609"/>
                </a:ext>
                <a:ext uri="{FF2B5EF4-FFF2-40B4-BE49-F238E27FC236}">
                  <a16:creationId xmlns:a16="http://schemas.microsoft.com/office/drawing/2014/main" id="{00000000-0008-0000-0400-00000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754380</xdr:colOff>
          <xdr:row>101</xdr:row>
          <xdr:rowOff>137160</xdr:rowOff>
        </xdr:from>
        <xdr:to>
          <xdr:col>0</xdr:col>
          <xdr:colOff>1013460</xdr:colOff>
          <xdr:row>104</xdr:row>
          <xdr:rowOff>121920</xdr:rowOff>
        </xdr:to>
        <xdr:sp macro="" textlink="">
          <xdr:nvSpPr>
            <xdr:cNvPr id="25610" name="Object 10" hidden="1">
              <a:extLst>
                <a:ext uri="{63B3BB69-23CF-44E3-9099-C40C66FF867C}">
                  <a14:compatExt spid="_x0000_s25610"/>
                </a:ext>
                <a:ext uri="{FF2B5EF4-FFF2-40B4-BE49-F238E27FC236}">
                  <a16:creationId xmlns:a16="http://schemas.microsoft.com/office/drawing/2014/main" id="{00000000-0008-0000-0400-00000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1592580</xdr:colOff>
          <xdr:row>104</xdr:row>
          <xdr:rowOff>114300</xdr:rowOff>
        </xdr:from>
        <xdr:to>
          <xdr:col>3</xdr:col>
          <xdr:colOff>1363980</xdr:colOff>
          <xdr:row>108</xdr:row>
          <xdr:rowOff>22860</xdr:rowOff>
        </xdr:to>
        <xdr:sp macro="" textlink="">
          <xdr:nvSpPr>
            <xdr:cNvPr id="25611" name="Object 11" hidden="1">
              <a:extLst>
                <a:ext uri="{63B3BB69-23CF-44E3-9099-C40C66FF867C}">
                  <a14:compatExt spid="_x0000_s25611"/>
                </a:ext>
                <a:ext uri="{FF2B5EF4-FFF2-40B4-BE49-F238E27FC236}">
                  <a16:creationId xmlns:a16="http://schemas.microsoft.com/office/drawing/2014/main" id="{00000000-0008-0000-0400-00000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10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10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10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10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10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10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10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10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10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10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10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10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10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10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10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10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10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10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10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10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10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10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10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10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10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10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10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10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10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10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10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10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10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10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10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10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10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10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10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10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10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10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10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10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10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10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10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10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10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10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10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10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10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10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10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10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10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10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10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10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10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10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10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10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10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10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11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11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11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11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11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11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11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11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11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11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11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11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11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11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11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11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11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11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11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11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11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11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11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11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11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11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11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11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11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11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11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11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11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11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11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11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11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11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11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11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11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11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11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11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11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11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11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11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11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11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11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11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11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11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11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11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11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11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11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11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11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11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11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11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11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11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 bwMode="auto">
        <a:xfrm>
          <a:off x="1866900" y="15897225"/>
          <a:ext cx="2095500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971675" y="17230725"/>
          <a:ext cx="3590925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1310640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 bwMode="auto">
        <a:xfrm>
          <a:off x="3486150" y="20050125"/>
          <a:ext cx="11049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1043940</xdr:colOff>
      <xdr:row>119</xdr:row>
      <xdr:rowOff>57150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 bwMode="auto">
        <a:xfrm>
          <a:off x="5019675" y="20583525"/>
          <a:ext cx="1038225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24764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 bwMode="auto">
        <a:xfrm>
          <a:off x="0" y="21307425"/>
          <a:ext cx="1905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 bwMode="auto">
        <a:xfrm>
          <a:off x="1800225" y="21688425"/>
          <a:ext cx="25050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400050</xdr:colOff>
      <xdr:row>130</xdr:row>
      <xdr:rowOff>19049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 bwMode="auto">
        <a:xfrm>
          <a:off x="3495675" y="22898100"/>
          <a:ext cx="1905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977265</xdr:colOff>
      <xdr:row>130</xdr:row>
      <xdr:rowOff>38099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 bwMode="auto">
        <a:xfrm>
          <a:off x="3990975" y="22888575"/>
          <a:ext cx="276225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 bwMode="auto">
        <a:xfrm>
          <a:off x="5019675" y="24336375"/>
          <a:ext cx="10125075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748665</xdr:colOff>
      <xdr:row>146</xdr:row>
      <xdr:rowOff>133350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 bwMode="auto">
        <a:xfrm>
          <a:off x="1581150" y="25660350"/>
          <a:ext cx="56197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1053465</xdr:colOff>
      <xdr:row>149</xdr:row>
      <xdr:rowOff>139065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 bwMode="auto">
        <a:xfrm>
          <a:off x="1771650" y="26241375"/>
          <a:ext cx="67627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1009650</xdr:colOff>
      <xdr:row>153</xdr:row>
      <xdr:rowOff>129541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 bwMode="auto">
        <a:xfrm>
          <a:off x="1695450" y="26993850"/>
          <a:ext cx="70485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1167765</xdr:colOff>
      <xdr:row>157</xdr:row>
      <xdr:rowOff>133349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 bwMode="auto">
        <a:xfrm>
          <a:off x="1771650" y="27698700"/>
          <a:ext cx="7905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133350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 bwMode="auto">
        <a:xfrm>
          <a:off x="1666875" y="28384500"/>
          <a:ext cx="26098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/>
      </xdr:nvSpPr>
      <xdr:spPr bwMode="auto">
        <a:xfrm>
          <a:off x="3286125" y="19335750"/>
          <a:ext cx="46101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480060</xdr:colOff>
          <xdr:row>88</xdr:row>
          <xdr:rowOff>99060</xdr:rowOff>
        </xdr:from>
        <xdr:to>
          <xdr:col>2</xdr:col>
          <xdr:colOff>678180</xdr:colOff>
          <xdr:row>93</xdr:row>
          <xdr:rowOff>45720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5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297180</xdr:colOff>
          <xdr:row>98</xdr:row>
          <xdr:rowOff>0</xdr:rowOff>
        </xdr:from>
        <xdr:to>
          <xdr:col>3</xdr:col>
          <xdr:colOff>259080</xdr:colOff>
          <xdr:row>104</xdr:row>
          <xdr:rowOff>60960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5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373380</xdr:colOff>
          <xdr:row>109</xdr:row>
          <xdr:rowOff>30480</xdr:rowOff>
        </xdr:from>
        <xdr:to>
          <xdr:col>3</xdr:col>
          <xdr:colOff>1356360</xdr:colOff>
          <xdr:row>112</xdr:row>
          <xdr:rowOff>106680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5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541020</xdr:colOff>
          <xdr:row>113</xdr:row>
          <xdr:rowOff>99060</xdr:rowOff>
        </xdr:from>
        <xdr:to>
          <xdr:col>1</xdr:col>
          <xdr:colOff>1645920</xdr:colOff>
          <xdr:row>114</xdr:row>
          <xdr:rowOff>121920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5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731520</xdr:colOff>
          <xdr:row>115</xdr:row>
          <xdr:rowOff>114300</xdr:rowOff>
        </xdr:from>
        <xdr:to>
          <xdr:col>1</xdr:col>
          <xdr:colOff>1775460</xdr:colOff>
          <xdr:row>118</xdr:row>
          <xdr:rowOff>175260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5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1394460</xdr:colOff>
          <xdr:row>119</xdr:row>
          <xdr:rowOff>152400</xdr:rowOff>
        </xdr:from>
        <xdr:to>
          <xdr:col>1</xdr:col>
          <xdr:colOff>1584960</xdr:colOff>
          <xdr:row>121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5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1584960</xdr:colOff>
          <xdr:row>122</xdr:row>
          <xdr:rowOff>60960</xdr:rowOff>
        </xdr:from>
        <xdr:to>
          <xdr:col>4</xdr:col>
          <xdr:colOff>952500</xdr:colOff>
          <xdr:row>126</xdr:row>
          <xdr:rowOff>99060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5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769620</xdr:colOff>
          <xdr:row>128</xdr:row>
          <xdr:rowOff>175260</xdr:rowOff>
        </xdr:from>
        <xdr:to>
          <xdr:col>1</xdr:col>
          <xdr:colOff>960120</xdr:colOff>
          <xdr:row>130</xdr:row>
          <xdr:rowOff>38100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5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160020</xdr:rowOff>
        </xdr:from>
        <xdr:to>
          <xdr:col>1</xdr:col>
          <xdr:colOff>1699260</xdr:colOff>
          <xdr:row>130</xdr:row>
          <xdr:rowOff>68580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5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137160</xdr:rowOff>
        </xdr:from>
        <xdr:to>
          <xdr:col>12</xdr:col>
          <xdr:colOff>304800</xdr:colOff>
          <xdr:row>143</xdr:row>
          <xdr:rowOff>106680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5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144</xdr:row>
          <xdr:rowOff>38100</xdr:rowOff>
        </xdr:from>
        <xdr:to>
          <xdr:col>2</xdr:col>
          <xdr:colOff>876300</xdr:colOff>
          <xdr:row>146</xdr:row>
          <xdr:rowOff>175260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5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147</xdr:row>
          <xdr:rowOff>137160</xdr:rowOff>
        </xdr:from>
        <xdr:to>
          <xdr:col>2</xdr:col>
          <xdr:colOff>1013460</xdr:colOff>
          <xdr:row>150</xdr:row>
          <xdr:rowOff>45720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5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365760</xdr:colOff>
          <xdr:row>151</xdr:row>
          <xdr:rowOff>83820</xdr:rowOff>
        </xdr:from>
        <xdr:to>
          <xdr:col>2</xdr:col>
          <xdr:colOff>1074420</xdr:colOff>
          <xdr:row>153</xdr:row>
          <xdr:rowOff>137160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5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154</xdr:row>
          <xdr:rowOff>160020</xdr:rowOff>
        </xdr:from>
        <xdr:to>
          <xdr:col>2</xdr:col>
          <xdr:colOff>1127760</xdr:colOff>
          <xdr:row>157</xdr:row>
          <xdr:rowOff>60960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5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160020</xdr:colOff>
          <xdr:row>158</xdr:row>
          <xdr:rowOff>121920</xdr:rowOff>
        </xdr:from>
        <xdr:to>
          <xdr:col>3</xdr:col>
          <xdr:colOff>1036320</xdr:colOff>
          <xdr:row>161</xdr:row>
          <xdr:rowOff>60960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5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60960</xdr:colOff>
          <xdr:row>165</xdr:row>
          <xdr:rowOff>114300</xdr:rowOff>
        </xdr:from>
        <xdr:to>
          <xdr:col>7</xdr:col>
          <xdr:colOff>251460</xdr:colOff>
          <xdr:row>172</xdr:row>
          <xdr:rowOff>83820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5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93345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 bwMode="auto">
        <a:xfrm>
          <a:off x="3867150" y="323850"/>
          <a:ext cx="3505200" cy="685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321945</xdr:colOff>
      <xdr:row>4</xdr:row>
      <xdr:rowOff>131445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 bwMode="auto">
        <a:xfrm>
          <a:off x="2028825" y="657225"/>
          <a:ext cx="1905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 bwMode="auto">
        <a:xfrm>
          <a:off x="2990850" y="504825"/>
          <a:ext cx="5143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 bwMode="auto">
        <a:xfrm>
          <a:off x="9629775" y="419100"/>
          <a:ext cx="377190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400050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 bwMode="auto">
        <a:xfrm>
          <a:off x="8267700" y="781050"/>
          <a:ext cx="3048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95250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 bwMode="auto">
        <a:xfrm>
          <a:off x="15859125" y="638175"/>
          <a:ext cx="234315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9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9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9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9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9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9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9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9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9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9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9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556260</xdr:colOff>
          <xdr:row>108</xdr:row>
          <xdr:rowOff>7620</xdr:rowOff>
        </xdr:from>
        <xdr:to>
          <xdr:col>2</xdr:col>
          <xdr:colOff>807720</xdr:colOff>
          <xdr:row>109</xdr:row>
          <xdr:rowOff>68580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9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60960</xdr:rowOff>
        </xdr:from>
        <xdr:to>
          <xdr:col>2</xdr:col>
          <xdr:colOff>579120</xdr:colOff>
          <xdr:row>112</xdr:row>
          <xdr:rowOff>99060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9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137160</xdr:colOff>
          <xdr:row>115</xdr:row>
          <xdr:rowOff>7620</xdr:rowOff>
        </xdr:from>
        <xdr:to>
          <xdr:col>3</xdr:col>
          <xdr:colOff>38100</xdr:colOff>
          <xdr:row>117</xdr:row>
          <xdr:rowOff>160020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9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22860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9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175260</xdr:rowOff>
        </xdr:from>
        <xdr:to>
          <xdr:col>3</xdr:col>
          <xdr:colOff>236220</xdr:colOff>
          <xdr:row>131</xdr:row>
          <xdr:rowOff>175260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9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83820</xdr:colOff>
          <xdr:row>133</xdr:row>
          <xdr:rowOff>175260</xdr:rowOff>
        </xdr:from>
        <xdr:to>
          <xdr:col>4</xdr:col>
          <xdr:colOff>1249680</xdr:colOff>
          <xdr:row>136</xdr:row>
          <xdr:rowOff>160020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9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518160</xdr:colOff>
          <xdr:row>145</xdr:row>
          <xdr:rowOff>83820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9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68580</xdr:rowOff>
        </xdr:from>
        <xdr:to>
          <xdr:col>2</xdr:col>
          <xdr:colOff>571500</xdr:colOff>
          <xdr:row>149</xdr:row>
          <xdr:rowOff>7620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9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</xdr:colOff>
          <xdr:row>153</xdr:row>
          <xdr:rowOff>45720</xdr:rowOff>
        </xdr:from>
        <xdr:to>
          <xdr:col>3</xdr:col>
          <xdr:colOff>571500</xdr:colOff>
          <xdr:row>155</xdr:row>
          <xdr:rowOff>45720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9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68580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9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259080</xdr:colOff>
          <xdr:row>179</xdr:row>
          <xdr:rowOff>22860</xdr:rowOff>
        </xdr:from>
        <xdr:to>
          <xdr:col>7</xdr:col>
          <xdr:colOff>175260</xdr:colOff>
          <xdr:row>181</xdr:row>
          <xdr:rowOff>106680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9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A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A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A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A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A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A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A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A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A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A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A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A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A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A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A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A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A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A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A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A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A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A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A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A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A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A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A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A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A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A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A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A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A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A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A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A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A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A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A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A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A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A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A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A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A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A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A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A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A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A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A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A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A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A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A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A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A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A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A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A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A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A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A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A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A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C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C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C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C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C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C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C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C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C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C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C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C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C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C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C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C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C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C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C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C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C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C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C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C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C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C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C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C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C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C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C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C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C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C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C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C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C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C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C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C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C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C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C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C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C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C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C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C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C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C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C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C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C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C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C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C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C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C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C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C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C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C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C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C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C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C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D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D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D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D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D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D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D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D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D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D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D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D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D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D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D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D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D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D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D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D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D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D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D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D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D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D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D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D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D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D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D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D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D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D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D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D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D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D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D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D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D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D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D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D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D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D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D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D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D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D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D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D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D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D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D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D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D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D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D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D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D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D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D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D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D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D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E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E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E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E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E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E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E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E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E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E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E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E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E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E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E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E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E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E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E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E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E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E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E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E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E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E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E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E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E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E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E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E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E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E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E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E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E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E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E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E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E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E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E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E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E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E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E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E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E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E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E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E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E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E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E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E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E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E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E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E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E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E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E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E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E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E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F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F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F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F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F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F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F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F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F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F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F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F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F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F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F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F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F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F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F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F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F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F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F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F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F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F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F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F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F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F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F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F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F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F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F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F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F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F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F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F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F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F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F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F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F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F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F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F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F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F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F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F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F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F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F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F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F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F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F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F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F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F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F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F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F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F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9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4.bin"/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spcforexcel.com/are-skewness-and-kurtosis-useful-statistic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CE10-69A9-4853-96BD-A9FDD674EDE8}">
  <dimension ref="A1:AC7"/>
  <sheetViews>
    <sheetView topLeftCell="E1" zoomScale="85" zoomScaleNormal="85" workbookViewId="0">
      <pane ySplit="1" topLeftCell="A2" activePane="bottomLeft" state="frozen"/>
      <selection activeCell="N35" sqref="N35"/>
      <selection pane="bottomLeft" activeCell="X5" sqref="X5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0.109375" style="150" customWidth="1"/>
    <col min="22" max="22" width="8.88671875" customWidth="1"/>
    <col min="23" max="23" width="13.33203125" style="67" customWidth="1"/>
    <col min="24" max="24" width="10.88671875" style="67" customWidth="1"/>
    <col min="25" max="25" width="13.6640625" customWidth="1"/>
    <col min="26" max="26" width="12.6640625" customWidth="1"/>
    <col min="27" max="27" width="8.44140625" customWidth="1"/>
    <col min="29" max="29" width="22.109375" bestFit="1" customWidth="1"/>
  </cols>
  <sheetData>
    <row r="1" spans="1:29" ht="79.8" x14ac:dyDescent="0.3">
      <c r="A1" s="182" t="s">
        <v>220</v>
      </c>
      <c r="B1" s="183" t="s">
        <v>221</v>
      </c>
      <c r="C1" s="183" t="s">
        <v>222</v>
      </c>
      <c r="D1" s="183" t="s">
        <v>223</v>
      </c>
      <c r="E1" s="184" t="s">
        <v>224</v>
      </c>
      <c r="F1" s="184" t="s">
        <v>225</v>
      </c>
      <c r="G1" s="185" t="s">
        <v>226</v>
      </c>
      <c r="H1" s="185" t="s">
        <v>227</v>
      </c>
      <c r="I1" s="186" t="s">
        <v>228</v>
      </c>
      <c r="J1" s="187" t="s">
        <v>229</v>
      </c>
      <c r="K1" s="188" t="s">
        <v>230</v>
      </c>
      <c r="L1" s="188" t="s">
        <v>231</v>
      </c>
      <c r="M1" s="189" t="s">
        <v>232</v>
      </c>
      <c r="N1" s="189" t="s">
        <v>233</v>
      </c>
      <c r="O1" s="189" t="s">
        <v>234</v>
      </c>
      <c r="P1" s="189" t="s">
        <v>235</v>
      </c>
      <c r="Q1" s="189" t="s">
        <v>236</v>
      </c>
      <c r="R1" s="190" t="s">
        <v>237</v>
      </c>
      <c r="S1" s="189" t="s">
        <v>238</v>
      </c>
      <c r="T1" s="190" t="s">
        <v>239</v>
      </c>
      <c r="U1" s="191" t="s">
        <v>240</v>
      </c>
      <c r="V1" s="192" t="s">
        <v>241</v>
      </c>
      <c r="W1" s="193" t="s">
        <v>242</v>
      </c>
      <c r="X1" s="191" t="s">
        <v>243</v>
      </c>
      <c r="Y1" s="191" t="s">
        <v>244</v>
      </c>
      <c r="Z1" s="191" t="s">
        <v>245</v>
      </c>
      <c r="AA1" s="194" t="s">
        <v>216</v>
      </c>
      <c r="AB1" s="192" t="s">
        <v>246</v>
      </c>
      <c r="AC1" t="s">
        <v>247</v>
      </c>
    </row>
    <row r="2" spans="1:29" x14ac:dyDescent="0.3">
      <c r="A2" s="195" t="s">
        <v>248</v>
      </c>
      <c r="B2" s="195" t="s">
        <v>249</v>
      </c>
      <c r="C2" s="195" t="s">
        <v>250</v>
      </c>
      <c r="D2" s="195" t="s">
        <v>251</v>
      </c>
      <c r="E2" s="196" t="s">
        <v>252</v>
      </c>
      <c r="F2" s="196" t="s">
        <v>253</v>
      </c>
      <c r="G2" s="196">
        <v>1</v>
      </c>
      <c r="H2" s="197">
        <v>44867</v>
      </c>
      <c r="I2" s="196">
        <v>212.18654434250766</v>
      </c>
      <c r="J2" s="198" t="s">
        <v>254</v>
      </c>
      <c r="K2" s="199">
        <v>461605</v>
      </c>
      <c r="L2" s="199">
        <v>287969</v>
      </c>
      <c r="M2" s="200">
        <v>86.2</v>
      </c>
      <c r="N2" s="200">
        <v>2.4409122114000001</v>
      </c>
      <c r="O2" s="200">
        <v>12.5</v>
      </c>
      <c r="P2" s="200">
        <v>267.7</v>
      </c>
      <c r="Q2" s="200">
        <v>16</v>
      </c>
      <c r="R2" s="200">
        <v>7.6</v>
      </c>
      <c r="S2" s="200">
        <v>64.38</v>
      </c>
      <c r="T2" s="200">
        <v>103.1</v>
      </c>
      <c r="U2" s="195">
        <v>2.3900000000000001E-7</v>
      </c>
      <c r="V2" s="195" t="s">
        <v>255</v>
      </c>
      <c r="W2" s="195">
        <v>3828.4770899810987</v>
      </c>
      <c r="X2" s="181">
        <v>4.13</v>
      </c>
      <c r="Y2" s="181">
        <v>1.9464005188441304E-2</v>
      </c>
      <c r="Z2" s="181"/>
      <c r="AA2" s="196">
        <v>3</v>
      </c>
      <c r="AB2" s="196" t="s">
        <v>256</v>
      </c>
      <c r="AC2" s="201">
        <f t="shared" ref="AC2:AC4" si="0">Y2/W2</f>
        <v>5.0840072255825878E-6</v>
      </c>
    </row>
    <row r="3" spans="1:29" x14ac:dyDescent="0.3">
      <c r="A3" s="195" t="s">
        <v>248</v>
      </c>
      <c r="B3" s="195" t="s">
        <v>249</v>
      </c>
      <c r="C3" s="195" t="s">
        <v>250</v>
      </c>
      <c r="D3" s="195" t="s">
        <v>251</v>
      </c>
      <c r="E3" s="196" t="s">
        <v>252</v>
      </c>
      <c r="F3" s="196" t="s">
        <v>253</v>
      </c>
      <c r="G3" s="196">
        <v>2</v>
      </c>
      <c r="H3" s="197">
        <v>44868</v>
      </c>
      <c r="I3" s="196">
        <v>182.09090909090907</v>
      </c>
      <c r="J3" s="198" t="s">
        <v>254</v>
      </c>
      <c r="K3" s="199">
        <v>580985</v>
      </c>
      <c r="L3" s="199">
        <v>340880</v>
      </c>
      <c r="M3" s="200">
        <v>103.6</v>
      </c>
      <c r="N3" s="200">
        <v>2.9336253491999997</v>
      </c>
      <c r="O3" s="200">
        <v>14.88</v>
      </c>
      <c r="P3" s="200">
        <v>299.60000000000002</v>
      </c>
      <c r="Q3" s="200">
        <v>16.5</v>
      </c>
      <c r="R3" s="200">
        <v>6.8</v>
      </c>
      <c r="S3" s="200">
        <v>81.03</v>
      </c>
      <c r="T3" s="200">
        <v>100.9</v>
      </c>
      <c r="U3" s="195">
        <v>2.8900000000000001E-7</v>
      </c>
      <c r="V3" s="195" t="s">
        <v>255</v>
      </c>
      <c r="W3" s="195">
        <v>4629.4137196842576</v>
      </c>
      <c r="X3" s="181">
        <v>5.91</v>
      </c>
      <c r="Y3" s="181">
        <v>3.2456315526709939E-2</v>
      </c>
      <c r="Z3" s="181"/>
      <c r="AA3" s="196"/>
      <c r="AB3" s="196" t="s">
        <v>256</v>
      </c>
      <c r="AC3" s="201">
        <f t="shared" si="0"/>
        <v>7.010891117530877E-6</v>
      </c>
    </row>
    <row r="4" spans="1:29" x14ac:dyDescent="0.3">
      <c r="A4" s="195" t="s">
        <v>248</v>
      </c>
      <c r="B4" s="195" t="s">
        <v>249</v>
      </c>
      <c r="C4" s="195" t="s">
        <v>250</v>
      </c>
      <c r="D4" s="195" t="s">
        <v>251</v>
      </c>
      <c r="E4" s="196" t="s">
        <v>252</v>
      </c>
      <c r="F4" s="196" t="s">
        <v>253</v>
      </c>
      <c r="G4" s="196">
        <v>3</v>
      </c>
      <c r="H4" s="197">
        <v>44868</v>
      </c>
      <c r="I4" s="196">
        <v>231.15511551155117</v>
      </c>
      <c r="J4" s="198" t="s">
        <v>254</v>
      </c>
      <c r="K4" s="199">
        <v>559547</v>
      </c>
      <c r="L4" s="199">
        <v>326254</v>
      </c>
      <c r="M4" s="200">
        <v>106</v>
      </c>
      <c r="N4" s="200">
        <v>3.0015857819999998</v>
      </c>
      <c r="O4" s="200">
        <v>14.03</v>
      </c>
      <c r="P4" s="200">
        <v>312</v>
      </c>
      <c r="Q4" s="200">
        <v>16.399999999999999</v>
      </c>
      <c r="R4" s="200">
        <v>7</v>
      </c>
      <c r="S4" s="200">
        <v>78.040000000000006</v>
      </c>
      <c r="T4" s="200">
        <v>99.9</v>
      </c>
      <c r="U4" s="195">
        <v>5.4899999999999995E-7</v>
      </c>
      <c r="V4" s="195" t="s">
        <v>255</v>
      </c>
      <c r="W4" s="195">
        <v>8794.2841941406823</v>
      </c>
      <c r="X4" s="181">
        <v>10.75</v>
      </c>
      <c r="Y4" s="181">
        <v>4.6505568246716159E-2</v>
      </c>
      <c r="Z4" s="181"/>
      <c r="AA4" s="196"/>
      <c r="AB4" s="196" t="s">
        <v>256</v>
      </c>
      <c r="AC4" s="201">
        <f t="shared" si="0"/>
        <v>5.2881584470173432E-6</v>
      </c>
    </row>
    <row r="5" spans="1:29" x14ac:dyDescent="0.3">
      <c r="A5" s="195" t="s">
        <v>257</v>
      </c>
      <c r="B5" s="244" t="s">
        <v>258</v>
      </c>
      <c r="C5" s="195" t="s">
        <v>250</v>
      </c>
      <c r="D5" s="195" t="s">
        <v>251</v>
      </c>
      <c r="E5" s="196" t="s">
        <v>252</v>
      </c>
      <c r="F5" s="196" t="s">
        <v>253</v>
      </c>
      <c r="G5" s="196">
        <v>1</v>
      </c>
      <c r="H5" s="197">
        <v>44897</v>
      </c>
      <c r="I5" s="202">
        <v>962</v>
      </c>
      <c r="J5" s="195" t="s">
        <v>254</v>
      </c>
      <c r="K5" s="199">
        <v>174247</v>
      </c>
      <c r="L5" s="199">
        <v>113639</v>
      </c>
      <c r="M5" s="200">
        <v>89.587000000000003</v>
      </c>
      <c r="N5" s="200">
        <v>2.5368213721889998</v>
      </c>
      <c r="O5" s="200">
        <v>22.8</v>
      </c>
      <c r="P5" s="200">
        <v>149.4</v>
      </c>
      <c r="Q5" s="200">
        <v>6.2</v>
      </c>
      <c r="R5" s="200">
        <v>19.3</v>
      </c>
      <c r="S5" s="200">
        <v>45.548999999999999</v>
      </c>
      <c r="T5" s="200">
        <v>104.4</v>
      </c>
      <c r="U5" s="203">
        <v>23.26</v>
      </c>
      <c r="V5" s="195" t="s">
        <v>259</v>
      </c>
      <c r="W5" s="203">
        <v>23.26</v>
      </c>
      <c r="X5" s="204">
        <v>9.9000000000000008E-3</v>
      </c>
      <c r="Y5" s="181">
        <v>1.0291060291060291E-5</v>
      </c>
      <c r="Z5" s="181"/>
      <c r="AA5" s="196">
        <v>3</v>
      </c>
      <c r="AB5" s="196" t="s">
        <v>256</v>
      </c>
      <c r="AC5" s="201">
        <f>Y5/W5</f>
        <v>4.4243595404386463E-7</v>
      </c>
    </row>
    <row r="6" spans="1:29" x14ac:dyDescent="0.3">
      <c r="A6" s="195" t="s">
        <v>257</v>
      </c>
      <c r="B6" s="244" t="s">
        <v>258</v>
      </c>
      <c r="C6" s="195" t="s">
        <v>250</v>
      </c>
      <c r="D6" s="195" t="s">
        <v>251</v>
      </c>
      <c r="E6" s="196" t="s">
        <v>252</v>
      </c>
      <c r="F6" s="196" t="s">
        <v>253</v>
      </c>
      <c r="G6" s="196">
        <v>2</v>
      </c>
      <c r="H6" s="197">
        <v>44900</v>
      </c>
      <c r="I6" s="202">
        <v>955</v>
      </c>
      <c r="J6" s="195" t="s">
        <v>254</v>
      </c>
      <c r="K6" s="199">
        <v>170991</v>
      </c>
      <c r="L6" s="199">
        <v>112110</v>
      </c>
      <c r="M6" s="200">
        <v>90.230999999999995</v>
      </c>
      <c r="N6" s="200">
        <v>2.5550574216569997</v>
      </c>
      <c r="O6" s="200">
        <v>22.9</v>
      </c>
      <c r="P6" s="200">
        <v>151.30000000000001</v>
      </c>
      <c r="Q6" s="200">
        <v>6.5</v>
      </c>
      <c r="R6" s="200">
        <v>19.399999999999999</v>
      </c>
      <c r="S6" s="200">
        <v>44.698</v>
      </c>
      <c r="T6" s="200">
        <v>104.9</v>
      </c>
      <c r="U6" s="203">
        <v>26.22</v>
      </c>
      <c r="V6" s="195" t="s">
        <v>259</v>
      </c>
      <c r="W6" s="203">
        <v>26.22</v>
      </c>
      <c r="X6" s="204">
        <v>1.0999999999999999E-2</v>
      </c>
      <c r="Y6" s="181">
        <v>1.1518324607329842E-5</v>
      </c>
      <c r="Z6" s="181"/>
      <c r="AA6" s="196"/>
      <c r="AB6" s="196" t="s">
        <v>256</v>
      </c>
      <c r="AC6" s="201">
        <f t="shared" ref="AC6:AC7" si="1">Y6/W6</f>
        <v>4.3929537022615722E-7</v>
      </c>
    </row>
    <row r="7" spans="1:29" x14ac:dyDescent="0.3">
      <c r="A7" s="195" t="s">
        <v>257</v>
      </c>
      <c r="B7" s="244" t="s">
        <v>258</v>
      </c>
      <c r="C7" s="195" t="s">
        <v>250</v>
      </c>
      <c r="D7" s="195" t="s">
        <v>251</v>
      </c>
      <c r="E7" s="196" t="s">
        <v>252</v>
      </c>
      <c r="F7" s="196" t="s">
        <v>253</v>
      </c>
      <c r="G7" s="196">
        <v>3</v>
      </c>
      <c r="H7" s="197">
        <v>44901</v>
      </c>
      <c r="I7" s="202">
        <v>985</v>
      </c>
      <c r="J7" s="195" t="s">
        <v>254</v>
      </c>
      <c r="K7" s="199">
        <v>168534</v>
      </c>
      <c r="L7" s="199">
        <v>108089</v>
      </c>
      <c r="M7" s="200">
        <v>84.635999999999996</v>
      </c>
      <c r="N7" s="200">
        <v>2.3966246626919996</v>
      </c>
      <c r="O7" s="200">
        <v>24.1</v>
      </c>
      <c r="P7" s="200">
        <v>152.1</v>
      </c>
      <c r="Q7" s="200">
        <v>6.7</v>
      </c>
      <c r="R7" s="200">
        <v>18.2</v>
      </c>
      <c r="S7" s="200">
        <v>44.055</v>
      </c>
      <c r="T7" s="200">
        <v>106</v>
      </c>
      <c r="U7" s="203">
        <v>18.36</v>
      </c>
      <c r="V7" s="195" t="s">
        <v>259</v>
      </c>
      <c r="W7" s="203">
        <v>18.36</v>
      </c>
      <c r="X7" s="204">
        <v>7.4000000000000003E-3</v>
      </c>
      <c r="Y7" s="181">
        <v>7.5126903553299498E-6</v>
      </c>
      <c r="Z7" s="181"/>
      <c r="AA7" s="196"/>
      <c r="AB7" s="196" t="s">
        <v>256</v>
      </c>
      <c r="AC7" s="201">
        <f t="shared" si="1"/>
        <v>4.0918792785021512E-7</v>
      </c>
    </row>
  </sheetData>
  <sheetProtection algorithmName="SHA-512" hashValue="PxRbF8T58cwq4GGul7vXwBJ8R0BdGdrCbseEwvcQV2mtsP3K0pMcAqLCNxlvlsi/kJrU8m9xYMvNa4WupOqrXA==" saltValue="IlxRxIdmTVHbry3jpqXmbA==" spinCount="100000" sheet="1" objects="1" scenarios="1"/>
  <autoFilter ref="A1:AE37" xr:uid="{AD80B3BF-8C69-4571-9DC9-21B96F372B64}"/>
  <dataValidations count="1">
    <dataValidation type="list" allowBlank="1" showInputMessage="1" showErrorMessage="1" sqref="F2:F7" xr:uid="{BD6E7D92-C277-4517-B69B-543D2782D352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121" t="s">
        <v>0</v>
      </c>
      <c r="C1" s="121" t="s">
        <v>0</v>
      </c>
      <c r="D1" s="121" t="s">
        <v>0</v>
      </c>
      <c r="E1" s="121" t="s">
        <v>0</v>
      </c>
      <c r="F1" s="121" t="s">
        <v>0</v>
      </c>
      <c r="G1" s="121" t="s">
        <v>0</v>
      </c>
      <c r="H1" s="121" t="s">
        <v>0</v>
      </c>
      <c r="I1" s="121" t="s">
        <v>0</v>
      </c>
      <c r="J1" s="121" t="s">
        <v>0</v>
      </c>
      <c r="K1" s="121" t="s">
        <v>0</v>
      </c>
      <c r="L1" s="121" t="s">
        <v>0</v>
      </c>
      <c r="M1" s="121" t="s">
        <v>0</v>
      </c>
      <c r="N1" s="121" t="s">
        <v>0</v>
      </c>
      <c r="O1" s="121" t="s">
        <v>0</v>
      </c>
      <c r="P1" s="121" t="s">
        <v>0</v>
      </c>
      <c r="Q1" s="121" t="s">
        <v>0</v>
      </c>
      <c r="R1" s="121" t="s">
        <v>0</v>
      </c>
      <c r="S1" s="121" t="s">
        <v>0</v>
      </c>
      <c r="U1" s="121" t="s">
        <v>1</v>
      </c>
      <c r="V1" s="121" t="s">
        <v>1</v>
      </c>
      <c r="W1" s="121" t="s">
        <v>1</v>
      </c>
      <c r="X1" s="121" t="s">
        <v>1</v>
      </c>
      <c r="Y1" s="121" t="s">
        <v>1</v>
      </c>
      <c r="Z1" s="121" t="s">
        <v>1</v>
      </c>
      <c r="AA1" s="121" t="s">
        <v>1</v>
      </c>
      <c r="AB1" s="121" t="s">
        <v>1</v>
      </c>
      <c r="AC1" s="121" t="s">
        <v>1</v>
      </c>
      <c r="AD1" s="121" t="s">
        <v>1</v>
      </c>
      <c r="AE1" s="121" t="s">
        <v>1</v>
      </c>
      <c r="AF1" s="121" t="s">
        <v>1</v>
      </c>
      <c r="AG1" s="121" t="s">
        <v>1</v>
      </c>
      <c r="AH1" s="121" t="s">
        <v>1</v>
      </c>
      <c r="AI1" s="121" t="s">
        <v>1</v>
      </c>
      <c r="AJ1" s="121" t="s">
        <v>1</v>
      </c>
      <c r="AK1" s="121" t="s">
        <v>1</v>
      </c>
      <c r="AL1" s="121" t="s">
        <v>1</v>
      </c>
    </row>
    <row r="2" spans="1:38" s="121" customFormat="1" ht="40.200000000000003" x14ac:dyDescent="0.3">
      <c r="A2" s="158" t="s">
        <v>2</v>
      </c>
      <c r="B2" s="79" t="s">
        <v>218</v>
      </c>
      <c r="C2" s="159" t="s">
        <v>22</v>
      </c>
      <c r="D2" s="159" t="s">
        <v>23</v>
      </c>
      <c r="E2" s="159" t="s">
        <v>24</v>
      </c>
      <c r="F2" s="159" t="s">
        <v>25</v>
      </c>
      <c r="G2" s="159" t="s">
        <v>26</v>
      </c>
      <c r="H2" s="159" t="s">
        <v>27</v>
      </c>
      <c r="I2" s="159" t="s">
        <v>28</v>
      </c>
      <c r="J2" s="159" t="s">
        <v>29</v>
      </c>
      <c r="K2" s="159" t="s">
        <v>30</v>
      </c>
      <c r="L2" s="159" t="s">
        <v>31</v>
      </c>
      <c r="M2" s="159" t="s">
        <v>32</v>
      </c>
      <c r="N2" s="159" t="s">
        <v>33</v>
      </c>
      <c r="O2" s="159" t="s">
        <v>34</v>
      </c>
      <c r="P2" s="159" t="s">
        <v>35</v>
      </c>
      <c r="Q2" s="159" t="s">
        <v>36</v>
      </c>
      <c r="R2" s="159" t="s">
        <v>37</v>
      </c>
      <c r="S2" s="159" t="s">
        <v>38</v>
      </c>
      <c r="T2" s="159"/>
      <c r="U2" s="159" t="s">
        <v>21</v>
      </c>
      <c r="V2" s="159" t="s">
        <v>22</v>
      </c>
      <c r="W2" s="159" t="s">
        <v>23</v>
      </c>
      <c r="X2" s="159" t="s">
        <v>24</v>
      </c>
      <c r="Y2" s="159" t="s">
        <v>25</v>
      </c>
      <c r="Z2" s="159" t="s">
        <v>26</v>
      </c>
      <c r="AA2" s="159" t="s">
        <v>27</v>
      </c>
      <c r="AB2" s="159" t="s">
        <v>28</v>
      </c>
      <c r="AC2" s="159" t="s">
        <v>29</v>
      </c>
      <c r="AD2" s="159" t="s">
        <v>30</v>
      </c>
      <c r="AE2" s="159" t="s">
        <v>31</v>
      </c>
      <c r="AF2" s="159" t="s">
        <v>32</v>
      </c>
      <c r="AG2" s="159" t="s">
        <v>33</v>
      </c>
      <c r="AH2" s="159" t="s">
        <v>34</v>
      </c>
      <c r="AI2" s="159" t="s">
        <v>35</v>
      </c>
      <c r="AJ2" s="159" t="s">
        <v>36</v>
      </c>
      <c r="AK2" s="159" t="s">
        <v>37</v>
      </c>
      <c r="AL2" s="159" t="s">
        <v>38</v>
      </c>
    </row>
    <row r="3" spans="1:38" x14ac:dyDescent="0.3">
      <c r="A3" s="99">
        <v>1</v>
      </c>
      <c r="B3" s="181">
        <v>1.0291060291060291E-5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160"/>
      <c r="U3" s="94">
        <f t="shared" ref="U3:AJ5" si="0">LN(B3)</f>
        <v>-11.484234972507299</v>
      </c>
      <c r="V3" s="94" t="e">
        <f t="shared" si="0"/>
        <v>#NUM!</v>
      </c>
      <c r="W3" s="94" t="e">
        <f t="shared" si="0"/>
        <v>#NUM!</v>
      </c>
      <c r="X3" s="94" t="e">
        <f t="shared" si="0"/>
        <v>#NUM!</v>
      </c>
      <c r="Y3" s="94" t="e">
        <f t="shared" si="0"/>
        <v>#NUM!</v>
      </c>
      <c r="Z3" s="94" t="e">
        <f t="shared" si="0"/>
        <v>#NUM!</v>
      </c>
      <c r="AA3" s="94" t="e">
        <f t="shared" si="0"/>
        <v>#NUM!</v>
      </c>
      <c r="AB3" s="94" t="e">
        <f t="shared" si="0"/>
        <v>#NUM!</v>
      </c>
      <c r="AC3" s="94" t="e">
        <f t="shared" si="0"/>
        <v>#NUM!</v>
      </c>
      <c r="AD3" s="94" t="e">
        <f t="shared" si="0"/>
        <v>#NUM!</v>
      </c>
      <c r="AE3" s="94" t="e">
        <f t="shared" si="0"/>
        <v>#NUM!</v>
      </c>
      <c r="AF3" s="94" t="e">
        <f t="shared" si="0"/>
        <v>#NUM!</v>
      </c>
      <c r="AG3" s="94" t="e">
        <f t="shared" si="0"/>
        <v>#NUM!</v>
      </c>
      <c r="AH3" s="94" t="e">
        <f t="shared" si="0"/>
        <v>#NUM!</v>
      </c>
      <c r="AI3" s="94" t="e">
        <f t="shared" si="0"/>
        <v>#NUM!</v>
      </c>
      <c r="AJ3" s="94" t="e">
        <f t="shared" si="0"/>
        <v>#NUM!</v>
      </c>
      <c r="AK3" s="94" t="e">
        <f t="shared" ref="AE3:AL5" si="1">LN(R3)</f>
        <v>#NUM!</v>
      </c>
      <c r="AL3" s="94" t="e">
        <f t="shared" si="1"/>
        <v>#NUM!</v>
      </c>
    </row>
    <row r="4" spans="1:38" x14ac:dyDescent="0.3">
      <c r="A4" s="99">
        <v>2</v>
      </c>
      <c r="B4" s="181">
        <v>1.1518324607329842E-5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160"/>
      <c r="U4" s="94">
        <f t="shared" si="0"/>
        <v>-11.371571346664497</v>
      </c>
      <c r="V4" s="94" t="e">
        <f t="shared" si="0"/>
        <v>#NUM!</v>
      </c>
      <c r="W4" s="94" t="e">
        <f t="shared" si="0"/>
        <v>#NUM!</v>
      </c>
      <c r="X4" s="94" t="e">
        <f t="shared" si="0"/>
        <v>#NUM!</v>
      </c>
      <c r="Y4" s="94" t="e">
        <f t="shared" si="0"/>
        <v>#NUM!</v>
      </c>
      <c r="Z4" s="94" t="e">
        <f t="shared" si="0"/>
        <v>#NUM!</v>
      </c>
      <c r="AA4" s="94" t="e">
        <f t="shared" si="0"/>
        <v>#NUM!</v>
      </c>
      <c r="AB4" s="94" t="e">
        <f t="shared" si="0"/>
        <v>#NUM!</v>
      </c>
      <c r="AC4" s="94" t="e">
        <f t="shared" si="0"/>
        <v>#NUM!</v>
      </c>
      <c r="AD4" s="94" t="e">
        <f t="shared" si="0"/>
        <v>#NUM!</v>
      </c>
      <c r="AE4" s="94" t="e">
        <f t="shared" si="1"/>
        <v>#NUM!</v>
      </c>
      <c r="AF4" s="94" t="e">
        <f t="shared" si="1"/>
        <v>#NUM!</v>
      </c>
      <c r="AG4" s="94" t="e">
        <f t="shared" si="1"/>
        <v>#NUM!</v>
      </c>
      <c r="AH4" s="94" t="e">
        <f t="shared" si="1"/>
        <v>#NUM!</v>
      </c>
      <c r="AI4" s="94" t="e">
        <f t="shared" si="1"/>
        <v>#NUM!</v>
      </c>
      <c r="AJ4" s="94" t="e">
        <f t="shared" si="1"/>
        <v>#NUM!</v>
      </c>
      <c r="AK4" s="94" t="e">
        <f t="shared" si="1"/>
        <v>#NUM!</v>
      </c>
      <c r="AL4" s="94" t="e">
        <f t="shared" si="1"/>
        <v>#NUM!</v>
      </c>
    </row>
    <row r="5" spans="1:38" x14ac:dyDescent="0.3">
      <c r="A5" s="99">
        <v>3</v>
      </c>
      <c r="B5" s="181">
        <v>7.5126903553299498E-6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160"/>
      <c r="U5" s="94">
        <f t="shared" si="0"/>
        <v>-11.798916919944102</v>
      </c>
      <c r="V5" s="94" t="e">
        <f t="shared" si="0"/>
        <v>#NUM!</v>
      </c>
      <c r="W5" s="94" t="e">
        <f t="shared" si="0"/>
        <v>#NUM!</v>
      </c>
      <c r="X5" s="94" t="e">
        <f t="shared" si="0"/>
        <v>#NUM!</v>
      </c>
      <c r="Y5" s="94" t="e">
        <f t="shared" si="0"/>
        <v>#NUM!</v>
      </c>
      <c r="Z5" s="94" t="e">
        <f t="shared" si="0"/>
        <v>#NUM!</v>
      </c>
      <c r="AA5" s="94" t="e">
        <f t="shared" si="0"/>
        <v>#NUM!</v>
      </c>
      <c r="AB5" s="94" t="e">
        <f t="shared" si="0"/>
        <v>#NUM!</v>
      </c>
      <c r="AC5" s="94" t="e">
        <f t="shared" si="0"/>
        <v>#NUM!</v>
      </c>
      <c r="AD5" s="94" t="e">
        <f t="shared" si="0"/>
        <v>#NUM!</v>
      </c>
      <c r="AE5" s="94" t="e">
        <f t="shared" si="1"/>
        <v>#NUM!</v>
      </c>
      <c r="AF5" s="94" t="e">
        <f t="shared" si="1"/>
        <v>#NUM!</v>
      </c>
      <c r="AG5" s="94" t="e">
        <f t="shared" si="1"/>
        <v>#NUM!</v>
      </c>
      <c r="AH5" s="94" t="e">
        <f t="shared" si="1"/>
        <v>#NUM!</v>
      </c>
      <c r="AI5" s="94" t="e">
        <f t="shared" si="1"/>
        <v>#NUM!</v>
      </c>
      <c r="AJ5" s="94" t="e">
        <f t="shared" si="1"/>
        <v>#NUM!</v>
      </c>
      <c r="AK5" s="94" t="e">
        <f t="shared" si="1"/>
        <v>#NUM!</v>
      </c>
      <c r="AL5" s="94" t="e">
        <f t="shared" si="1"/>
        <v>#NUM!</v>
      </c>
    </row>
    <row r="6" spans="1:38" x14ac:dyDescent="0.3">
      <c r="A6" s="16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</row>
    <row r="7" spans="1:38" x14ac:dyDescent="0.3">
      <c r="A7" s="162" t="s">
        <v>39</v>
      </c>
      <c r="B7" s="157">
        <f t="shared" ref="B7:Q7" si="2">AVERAGE(B3:B5)</f>
        <v>9.7740250845733599E-6</v>
      </c>
      <c r="C7" s="157" t="e">
        <f t="shared" si="2"/>
        <v>#DIV/0!</v>
      </c>
      <c r="D7" s="157" t="e">
        <f t="shared" si="2"/>
        <v>#DIV/0!</v>
      </c>
      <c r="E7" s="157" t="e">
        <f t="shared" si="2"/>
        <v>#DIV/0!</v>
      </c>
      <c r="F7" s="157" t="e">
        <f t="shared" si="2"/>
        <v>#DIV/0!</v>
      </c>
      <c r="G7" s="157" t="e">
        <f t="shared" si="2"/>
        <v>#DIV/0!</v>
      </c>
      <c r="H7" s="157" t="e">
        <f t="shared" si="2"/>
        <v>#DIV/0!</v>
      </c>
      <c r="I7" s="157" t="e">
        <f t="shared" si="2"/>
        <v>#DIV/0!</v>
      </c>
      <c r="J7" s="157" t="e">
        <f t="shared" si="2"/>
        <v>#DIV/0!</v>
      </c>
      <c r="K7" s="157" t="e">
        <f t="shared" si="2"/>
        <v>#DIV/0!</v>
      </c>
      <c r="L7" s="157" t="e">
        <f>AVERAGE(L3:L5)</f>
        <v>#DIV/0!</v>
      </c>
      <c r="M7" s="157" t="e">
        <f t="shared" si="2"/>
        <v>#DIV/0!</v>
      </c>
      <c r="N7" s="157" t="e">
        <f t="shared" si="2"/>
        <v>#DIV/0!</v>
      </c>
      <c r="O7" s="157" t="e">
        <f t="shared" si="2"/>
        <v>#DIV/0!</v>
      </c>
      <c r="P7" s="157" t="e">
        <f t="shared" si="2"/>
        <v>#DIV/0!</v>
      </c>
      <c r="Q7" s="157" t="e">
        <f t="shared" si="2"/>
        <v>#DIV/0!</v>
      </c>
      <c r="R7" s="157" t="e">
        <f>AVERAGE(R3:R5)</f>
        <v>#DIV/0!</v>
      </c>
      <c r="S7" s="157" t="e">
        <f>AVERAGE(S3:S5)</f>
        <v>#DIV/0!</v>
      </c>
      <c r="T7" s="163"/>
      <c r="U7" s="157">
        <f t="shared" ref="U7:AK7" si="3">AVERAGE(U3:U5)</f>
        <v>-11.551574413038631</v>
      </c>
      <c r="V7" s="157" t="e">
        <f t="shared" si="3"/>
        <v>#NUM!</v>
      </c>
      <c r="W7" s="157" t="e">
        <f t="shared" si="3"/>
        <v>#NUM!</v>
      </c>
      <c r="X7" s="157" t="e">
        <f t="shared" si="3"/>
        <v>#NUM!</v>
      </c>
      <c r="Y7" s="157" t="e">
        <f t="shared" si="3"/>
        <v>#NUM!</v>
      </c>
      <c r="Z7" s="157" t="e">
        <f t="shared" si="3"/>
        <v>#NUM!</v>
      </c>
      <c r="AA7" s="157" t="e">
        <f t="shared" si="3"/>
        <v>#NUM!</v>
      </c>
      <c r="AB7" s="157" t="e">
        <f t="shared" si="3"/>
        <v>#NUM!</v>
      </c>
      <c r="AC7" s="157" t="e">
        <f t="shared" si="3"/>
        <v>#NUM!</v>
      </c>
      <c r="AD7" s="157" t="e">
        <f t="shared" si="3"/>
        <v>#NUM!</v>
      </c>
      <c r="AE7" s="157" t="e">
        <f t="shared" si="3"/>
        <v>#NUM!</v>
      </c>
      <c r="AF7" s="157" t="e">
        <f t="shared" si="3"/>
        <v>#NUM!</v>
      </c>
      <c r="AG7" s="157" t="e">
        <f t="shared" si="3"/>
        <v>#NUM!</v>
      </c>
      <c r="AH7" s="157" t="e">
        <f t="shared" si="3"/>
        <v>#NUM!</v>
      </c>
      <c r="AI7" s="157" t="e">
        <f t="shared" si="3"/>
        <v>#NUM!</v>
      </c>
      <c r="AJ7" s="157" t="e">
        <f t="shared" si="3"/>
        <v>#NUM!</v>
      </c>
      <c r="AK7" s="157" t="e">
        <f t="shared" si="3"/>
        <v>#NUM!</v>
      </c>
      <c r="AL7" s="157" t="e">
        <f>AVERAGE(AL3:AL5)</f>
        <v>#NUM!</v>
      </c>
    </row>
    <row r="8" spans="1:38" x14ac:dyDescent="0.3">
      <c r="A8" s="162" t="s">
        <v>40</v>
      </c>
      <c r="B8" s="157">
        <f t="shared" ref="B8:Q8" si="4">STDEV(B3:B5)</f>
        <v>2.0522598504475308E-6</v>
      </c>
      <c r="C8" s="157" t="e">
        <f t="shared" si="4"/>
        <v>#DIV/0!</v>
      </c>
      <c r="D8" s="157" t="e">
        <f t="shared" si="4"/>
        <v>#DIV/0!</v>
      </c>
      <c r="E8" s="157" t="e">
        <f t="shared" si="4"/>
        <v>#DIV/0!</v>
      </c>
      <c r="F8" s="157" t="e">
        <f t="shared" si="4"/>
        <v>#DIV/0!</v>
      </c>
      <c r="G8" s="157" t="e">
        <f t="shared" si="4"/>
        <v>#DIV/0!</v>
      </c>
      <c r="H8" s="157" t="e">
        <f t="shared" si="4"/>
        <v>#DIV/0!</v>
      </c>
      <c r="I8" s="157" t="e">
        <f t="shared" si="4"/>
        <v>#DIV/0!</v>
      </c>
      <c r="J8" s="157" t="e">
        <f t="shared" si="4"/>
        <v>#DIV/0!</v>
      </c>
      <c r="K8" s="157" t="e">
        <f t="shared" si="4"/>
        <v>#DIV/0!</v>
      </c>
      <c r="L8" s="157" t="e">
        <f>STDEV(L3:L5)</f>
        <v>#DIV/0!</v>
      </c>
      <c r="M8" s="157" t="e">
        <f t="shared" si="4"/>
        <v>#DIV/0!</v>
      </c>
      <c r="N8" s="157" t="e">
        <f t="shared" si="4"/>
        <v>#DIV/0!</v>
      </c>
      <c r="O8" s="157" t="e">
        <f t="shared" si="4"/>
        <v>#DIV/0!</v>
      </c>
      <c r="P8" s="157" t="e">
        <f t="shared" si="4"/>
        <v>#DIV/0!</v>
      </c>
      <c r="Q8" s="157" t="e">
        <f t="shared" si="4"/>
        <v>#DIV/0!</v>
      </c>
      <c r="R8" s="157" t="e">
        <f>STDEV(R3:R5)</f>
        <v>#DIV/0!</v>
      </c>
      <c r="S8" s="157" t="e">
        <f>STDEV(S3:S5)</f>
        <v>#DIV/0!</v>
      </c>
      <c r="T8" s="163"/>
      <c r="U8" s="157">
        <f t="shared" ref="U8:AK8" si="5">STDEV(U3:U5)</f>
        <v>0.22148817110338684</v>
      </c>
      <c r="V8" s="157" t="e">
        <f t="shared" si="5"/>
        <v>#NUM!</v>
      </c>
      <c r="W8" s="157" t="e">
        <f t="shared" si="5"/>
        <v>#NUM!</v>
      </c>
      <c r="X8" s="157" t="e">
        <f t="shared" si="5"/>
        <v>#NUM!</v>
      </c>
      <c r="Y8" s="157" t="e">
        <f t="shared" si="5"/>
        <v>#NUM!</v>
      </c>
      <c r="Z8" s="157" t="e">
        <f t="shared" si="5"/>
        <v>#NUM!</v>
      </c>
      <c r="AA8" s="157" t="e">
        <f t="shared" si="5"/>
        <v>#NUM!</v>
      </c>
      <c r="AB8" s="157" t="e">
        <f t="shared" si="5"/>
        <v>#NUM!</v>
      </c>
      <c r="AC8" s="157" t="e">
        <f t="shared" si="5"/>
        <v>#NUM!</v>
      </c>
      <c r="AD8" s="157" t="e">
        <f t="shared" si="5"/>
        <v>#NUM!</v>
      </c>
      <c r="AE8" s="157" t="e">
        <f t="shared" si="5"/>
        <v>#NUM!</v>
      </c>
      <c r="AF8" s="157" t="e">
        <f t="shared" si="5"/>
        <v>#NUM!</v>
      </c>
      <c r="AG8" s="157" t="e">
        <f t="shared" si="5"/>
        <v>#NUM!</v>
      </c>
      <c r="AH8" s="157" t="e">
        <f t="shared" si="5"/>
        <v>#NUM!</v>
      </c>
      <c r="AI8" s="157" t="e">
        <f t="shared" si="5"/>
        <v>#NUM!</v>
      </c>
      <c r="AJ8" s="157" t="e">
        <f t="shared" si="5"/>
        <v>#NUM!</v>
      </c>
      <c r="AK8" s="157" t="e">
        <f t="shared" si="5"/>
        <v>#NUM!</v>
      </c>
      <c r="AL8" s="157" t="e">
        <f>STDEV(AL3:AL5)</f>
        <v>#NUM!</v>
      </c>
    </row>
    <row r="9" spans="1:38" x14ac:dyDescent="0.3">
      <c r="A9" s="16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</row>
    <row r="10" spans="1:38" x14ac:dyDescent="0.3">
      <c r="A10" s="99">
        <v>1</v>
      </c>
      <c r="B10" s="94">
        <f>(B3-B$7)^4</f>
        <v>7.1462872023138823E-26</v>
      </c>
      <c r="C10" s="94" t="e">
        <f t="shared" ref="C10:S12" si="6">(C3-C$7)^4</f>
        <v>#DIV/0!</v>
      </c>
      <c r="D10" s="94" t="e">
        <f t="shared" si="6"/>
        <v>#DIV/0!</v>
      </c>
      <c r="E10" s="94" t="e">
        <f t="shared" si="6"/>
        <v>#DIV/0!</v>
      </c>
      <c r="F10" s="94" t="e">
        <f t="shared" si="6"/>
        <v>#DIV/0!</v>
      </c>
      <c r="G10" s="94" t="e">
        <f t="shared" si="6"/>
        <v>#DIV/0!</v>
      </c>
      <c r="H10" s="94" t="e">
        <f t="shared" si="6"/>
        <v>#DIV/0!</v>
      </c>
      <c r="I10" s="94" t="e">
        <f t="shared" si="6"/>
        <v>#DIV/0!</v>
      </c>
      <c r="J10" s="94" t="e">
        <f t="shared" si="6"/>
        <v>#DIV/0!</v>
      </c>
      <c r="K10" s="94" t="e">
        <f t="shared" si="6"/>
        <v>#DIV/0!</v>
      </c>
      <c r="L10" s="94" t="e">
        <f>(L3-L$7)^4</f>
        <v>#DIV/0!</v>
      </c>
      <c r="M10" s="94" t="e">
        <f t="shared" si="6"/>
        <v>#DIV/0!</v>
      </c>
      <c r="N10" s="94" t="e">
        <f t="shared" si="6"/>
        <v>#DIV/0!</v>
      </c>
      <c r="O10" s="94" t="e">
        <f t="shared" si="6"/>
        <v>#DIV/0!</v>
      </c>
      <c r="P10" s="94" t="e">
        <f t="shared" si="6"/>
        <v>#DIV/0!</v>
      </c>
      <c r="Q10" s="94" t="e">
        <f t="shared" si="6"/>
        <v>#DIV/0!</v>
      </c>
      <c r="R10" s="94" t="e">
        <f>(R3-R$7)^4</f>
        <v>#DIV/0!</v>
      </c>
      <c r="S10" s="94" t="e">
        <f t="shared" si="6"/>
        <v>#DIV/0!</v>
      </c>
      <c r="T10" s="160"/>
      <c r="U10" s="94">
        <f>(U3-U$7)^4</f>
        <v>2.0562599437030446E-5</v>
      </c>
      <c r="V10" s="94" t="e">
        <f t="shared" ref="V10:AL12" si="7">(V3-V$7)^4</f>
        <v>#NUM!</v>
      </c>
      <c r="W10" s="94" t="e">
        <f t="shared" si="7"/>
        <v>#NUM!</v>
      </c>
      <c r="X10" s="94" t="e">
        <f t="shared" si="7"/>
        <v>#NUM!</v>
      </c>
      <c r="Y10" s="94" t="e">
        <f t="shared" si="7"/>
        <v>#NUM!</v>
      </c>
      <c r="Z10" s="94" t="e">
        <f t="shared" si="7"/>
        <v>#NUM!</v>
      </c>
      <c r="AA10" s="94" t="e">
        <f t="shared" si="7"/>
        <v>#NUM!</v>
      </c>
      <c r="AB10" s="94" t="e">
        <f t="shared" si="7"/>
        <v>#NUM!</v>
      </c>
      <c r="AC10" s="94" t="e">
        <f t="shared" si="7"/>
        <v>#NUM!</v>
      </c>
      <c r="AD10" s="94" t="e">
        <f t="shared" si="7"/>
        <v>#NUM!</v>
      </c>
      <c r="AE10" s="94" t="e">
        <f t="shared" si="7"/>
        <v>#NUM!</v>
      </c>
      <c r="AF10" s="94" t="e">
        <f t="shared" si="7"/>
        <v>#NUM!</v>
      </c>
      <c r="AG10" s="94" t="e">
        <f t="shared" si="7"/>
        <v>#NUM!</v>
      </c>
      <c r="AH10" s="94" t="e">
        <f t="shared" si="7"/>
        <v>#NUM!</v>
      </c>
      <c r="AI10" s="94" t="e">
        <f t="shared" si="7"/>
        <v>#NUM!</v>
      </c>
      <c r="AJ10" s="94" t="e">
        <f t="shared" si="7"/>
        <v>#NUM!</v>
      </c>
      <c r="AK10" s="94" t="e">
        <f t="shared" si="7"/>
        <v>#NUM!</v>
      </c>
      <c r="AL10" s="94" t="e">
        <f t="shared" si="7"/>
        <v>#NUM!</v>
      </c>
    </row>
    <row r="11" spans="1:38" x14ac:dyDescent="0.3">
      <c r="A11" s="99">
        <v>2</v>
      </c>
      <c r="B11" s="94">
        <f>(B4-B$7)^4</f>
        <v>9.257298077196159E-24</v>
      </c>
      <c r="C11" s="94" t="e">
        <f t="shared" si="6"/>
        <v>#DIV/0!</v>
      </c>
      <c r="D11" s="94" t="e">
        <f t="shared" si="6"/>
        <v>#DIV/0!</v>
      </c>
      <c r="E11" s="94" t="e">
        <f t="shared" si="6"/>
        <v>#DIV/0!</v>
      </c>
      <c r="F11" s="94" t="e">
        <f t="shared" si="6"/>
        <v>#DIV/0!</v>
      </c>
      <c r="G11" s="94" t="e">
        <f t="shared" si="6"/>
        <v>#DIV/0!</v>
      </c>
      <c r="H11" s="94" t="e">
        <f t="shared" si="6"/>
        <v>#DIV/0!</v>
      </c>
      <c r="I11" s="94" t="e">
        <f t="shared" si="6"/>
        <v>#DIV/0!</v>
      </c>
      <c r="J11" s="94" t="e">
        <f t="shared" si="6"/>
        <v>#DIV/0!</v>
      </c>
      <c r="K11" s="94" t="e">
        <f t="shared" si="6"/>
        <v>#DIV/0!</v>
      </c>
      <c r="L11" s="94" t="e">
        <f>(L4-L$7)^4</f>
        <v>#DIV/0!</v>
      </c>
      <c r="M11" s="94" t="e">
        <f t="shared" si="6"/>
        <v>#DIV/0!</v>
      </c>
      <c r="N11" s="94" t="e">
        <f t="shared" si="6"/>
        <v>#DIV/0!</v>
      </c>
      <c r="O11" s="94" t="e">
        <f t="shared" si="6"/>
        <v>#DIV/0!</v>
      </c>
      <c r="P11" s="94" t="e">
        <f t="shared" si="6"/>
        <v>#DIV/0!</v>
      </c>
      <c r="Q11" s="94" t="e">
        <f t="shared" si="6"/>
        <v>#DIV/0!</v>
      </c>
      <c r="R11" s="94" t="e">
        <f>(R4-R$7)^4</f>
        <v>#DIV/0!</v>
      </c>
      <c r="S11" s="94" t="e">
        <f t="shared" si="6"/>
        <v>#DIV/0!</v>
      </c>
      <c r="T11" s="160"/>
      <c r="U11" s="94">
        <f>(U4-U$7)^4</f>
        <v>1.049831534203691E-3</v>
      </c>
      <c r="V11" s="94" t="e">
        <f t="shared" si="7"/>
        <v>#NUM!</v>
      </c>
      <c r="W11" s="94" t="e">
        <f t="shared" si="7"/>
        <v>#NUM!</v>
      </c>
      <c r="X11" s="94" t="e">
        <f t="shared" si="7"/>
        <v>#NUM!</v>
      </c>
      <c r="Y11" s="94" t="e">
        <f t="shared" si="7"/>
        <v>#NUM!</v>
      </c>
      <c r="Z11" s="94" t="e">
        <f t="shared" si="7"/>
        <v>#NUM!</v>
      </c>
      <c r="AA11" s="94" t="e">
        <f t="shared" si="7"/>
        <v>#NUM!</v>
      </c>
      <c r="AB11" s="94" t="e">
        <f t="shared" si="7"/>
        <v>#NUM!</v>
      </c>
      <c r="AC11" s="94" t="e">
        <f t="shared" si="7"/>
        <v>#NUM!</v>
      </c>
      <c r="AD11" s="94" t="e">
        <f t="shared" si="7"/>
        <v>#NUM!</v>
      </c>
      <c r="AE11" s="94" t="e">
        <f t="shared" si="7"/>
        <v>#NUM!</v>
      </c>
      <c r="AF11" s="94" t="e">
        <f t="shared" si="7"/>
        <v>#NUM!</v>
      </c>
      <c r="AG11" s="94" t="e">
        <f t="shared" si="7"/>
        <v>#NUM!</v>
      </c>
      <c r="AH11" s="94" t="e">
        <f t="shared" si="7"/>
        <v>#NUM!</v>
      </c>
      <c r="AI11" s="94" t="e">
        <f t="shared" si="7"/>
        <v>#NUM!</v>
      </c>
      <c r="AJ11" s="94" t="e">
        <f t="shared" si="7"/>
        <v>#NUM!</v>
      </c>
      <c r="AK11" s="94" t="e">
        <f t="shared" si="7"/>
        <v>#NUM!</v>
      </c>
      <c r="AL11" s="94" t="e">
        <f t="shared" si="7"/>
        <v>#NUM!</v>
      </c>
    </row>
    <row r="12" spans="1:38" x14ac:dyDescent="0.3">
      <c r="A12" s="99">
        <v>3</v>
      </c>
      <c r="B12" s="94">
        <f>(B5-B$7)^4</f>
        <v>2.6149260434977196E-23</v>
      </c>
      <c r="C12" s="94" t="e">
        <f t="shared" si="6"/>
        <v>#DIV/0!</v>
      </c>
      <c r="D12" s="94" t="e">
        <f t="shared" si="6"/>
        <v>#DIV/0!</v>
      </c>
      <c r="E12" s="94" t="e">
        <f t="shared" si="6"/>
        <v>#DIV/0!</v>
      </c>
      <c r="F12" s="94" t="e">
        <f t="shared" si="6"/>
        <v>#DIV/0!</v>
      </c>
      <c r="G12" s="94" t="e">
        <f t="shared" si="6"/>
        <v>#DIV/0!</v>
      </c>
      <c r="H12" s="94" t="e">
        <f t="shared" si="6"/>
        <v>#DIV/0!</v>
      </c>
      <c r="I12" s="94" t="e">
        <f t="shared" si="6"/>
        <v>#DIV/0!</v>
      </c>
      <c r="J12" s="94" t="e">
        <f t="shared" si="6"/>
        <v>#DIV/0!</v>
      </c>
      <c r="K12" s="94" t="e">
        <f t="shared" si="6"/>
        <v>#DIV/0!</v>
      </c>
      <c r="L12" s="94" t="e">
        <f>(L5-L$7)^4</f>
        <v>#DIV/0!</v>
      </c>
      <c r="M12" s="94" t="e">
        <f t="shared" si="6"/>
        <v>#DIV/0!</v>
      </c>
      <c r="N12" s="94" t="e">
        <f t="shared" si="6"/>
        <v>#DIV/0!</v>
      </c>
      <c r="O12" s="94" t="e">
        <f t="shared" si="6"/>
        <v>#DIV/0!</v>
      </c>
      <c r="P12" s="94" t="e">
        <f t="shared" si="6"/>
        <v>#DIV/0!</v>
      </c>
      <c r="Q12" s="94" t="e">
        <f t="shared" si="6"/>
        <v>#DIV/0!</v>
      </c>
      <c r="R12" s="94" t="e">
        <f>(R5-R$7)^4</f>
        <v>#DIV/0!</v>
      </c>
      <c r="S12" s="94" t="e">
        <f t="shared" si="6"/>
        <v>#DIV/0!</v>
      </c>
      <c r="T12" s="160"/>
      <c r="U12" s="94">
        <f>(U5-U$7)^4</f>
        <v>3.7427863146152884E-3</v>
      </c>
      <c r="V12" s="94" t="e">
        <f t="shared" si="7"/>
        <v>#NUM!</v>
      </c>
      <c r="W12" s="94" t="e">
        <f t="shared" si="7"/>
        <v>#NUM!</v>
      </c>
      <c r="X12" s="94" t="e">
        <f t="shared" si="7"/>
        <v>#NUM!</v>
      </c>
      <c r="Y12" s="94" t="e">
        <f t="shared" si="7"/>
        <v>#NUM!</v>
      </c>
      <c r="Z12" s="94" t="e">
        <f t="shared" si="7"/>
        <v>#NUM!</v>
      </c>
      <c r="AA12" s="94" t="e">
        <f t="shared" si="7"/>
        <v>#NUM!</v>
      </c>
      <c r="AB12" s="94" t="e">
        <f t="shared" si="7"/>
        <v>#NUM!</v>
      </c>
      <c r="AC12" s="94" t="e">
        <f t="shared" si="7"/>
        <v>#NUM!</v>
      </c>
      <c r="AD12" s="94" t="e">
        <f t="shared" si="7"/>
        <v>#NUM!</v>
      </c>
      <c r="AE12" s="94" t="e">
        <f t="shared" si="7"/>
        <v>#NUM!</v>
      </c>
      <c r="AF12" s="94" t="e">
        <f t="shared" si="7"/>
        <v>#NUM!</v>
      </c>
      <c r="AG12" s="94" t="e">
        <f t="shared" si="7"/>
        <v>#NUM!</v>
      </c>
      <c r="AH12" s="94" t="e">
        <f t="shared" si="7"/>
        <v>#NUM!</v>
      </c>
      <c r="AI12" s="94" t="e">
        <f t="shared" si="7"/>
        <v>#NUM!</v>
      </c>
      <c r="AJ12" s="94" t="e">
        <f t="shared" si="7"/>
        <v>#NUM!</v>
      </c>
      <c r="AK12" s="94" t="e">
        <f t="shared" si="7"/>
        <v>#NUM!</v>
      </c>
      <c r="AL12" s="94" t="e">
        <f t="shared" si="7"/>
        <v>#NUM!</v>
      </c>
    </row>
    <row r="13" spans="1:38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1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x14ac:dyDescent="0.3">
      <c r="A14" s="30" t="s">
        <v>4</v>
      </c>
      <c r="B14" s="115" t="s">
        <v>0</v>
      </c>
      <c r="C14" s="115" t="s">
        <v>0</v>
      </c>
      <c r="D14" s="115" t="s">
        <v>0</v>
      </c>
      <c r="E14" s="115" t="s">
        <v>0</v>
      </c>
      <c r="F14" s="115" t="s">
        <v>0</v>
      </c>
      <c r="G14" s="115" t="s">
        <v>0</v>
      </c>
      <c r="H14" s="115" t="s">
        <v>0</v>
      </c>
      <c r="I14" s="115" t="s">
        <v>0</v>
      </c>
      <c r="J14" s="115" t="s">
        <v>0</v>
      </c>
      <c r="K14" s="115" t="s">
        <v>0</v>
      </c>
      <c r="L14" s="115" t="s">
        <v>0</v>
      </c>
      <c r="M14" s="115" t="s">
        <v>0</v>
      </c>
      <c r="N14" s="115" t="s">
        <v>0</v>
      </c>
      <c r="O14" s="115" t="s">
        <v>0</v>
      </c>
      <c r="P14" s="115" t="s">
        <v>0</v>
      </c>
      <c r="Q14" s="115" t="s">
        <v>0</v>
      </c>
      <c r="R14" s="115" t="s">
        <v>0</v>
      </c>
      <c r="S14" s="115" t="s">
        <v>0</v>
      </c>
      <c r="T14" s="164"/>
      <c r="U14" s="115" t="s">
        <v>41</v>
      </c>
      <c r="V14" s="115" t="s">
        <v>41</v>
      </c>
      <c r="W14" s="115" t="s">
        <v>41</v>
      </c>
      <c r="X14" s="115" t="s">
        <v>41</v>
      </c>
      <c r="Y14" s="115" t="s">
        <v>41</v>
      </c>
      <c r="Z14" s="115" t="s">
        <v>41</v>
      </c>
      <c r="AA14" s="115" t="s">
        <v>41</v>
      </c>
      <c r="AB14" s="115" t="s">
        <v>41</v>
      </c>
      <c r="AC14" s="115" t="s">
        <v>41</v>
      </c>
      <c r="AD14" s="115" t="s">
        <v>41</v>
      </c>
      <c r="AE14" s="115" t="s">
        <v>41</v>
      </c>
      <c r="AF14" s="115" t="s">
        <v>41</v>
      </c>
      <c r="AG14" s="115" t="s">
        <v>41</v>
      </c>
      <c r="AH14" s="115" t="s">
        <v>41</v>
      </c>
      <c r="AI14" s="115" t="s">
        <v>41</v>
      </c>
      <c r="AJ14" s="115" t="s">
        <v>41</v>
      </c>
      <c r="AK14" s="115" t="s">
        <v>41</v>
      </c>
      <c r="AL14" s="115" t="s">
        <v>41</v>
      </c>
    </row>
    <row r="15" spans="1:38" x14ac:dyDescent="0.3">
      <c r="A15" s="30" t="s">
        <v>5</v>
      </c>
      <c r="B15" s="116">
        <f t="shared" ref="B15:S15" si="8">COUNT(B3:B5)</f>
        <v>3</v>
      </c>
      <c r="C15" s="116">
        <f t="shared" si="8"/>
        <v>0</v>
      </c>
      <c r="D15" s="116">
        <f t="shared" si="8"/>
        <v>0</v>
      </c>
      <c r="E15" s="116">
        <f t="shared" si="8"/>
        <v>0</v>
      </c>
      <c r="F15" s="116">
        <f t="shared" si="8"/>
        <v>0</v>
      </c>
      <c r="G15" s="116">
        <f t="shared" si="8"/>
        <v>0</v>
      </c>
      <c r="H15" s="116">
        <f t="shared" si="8"/>
        <v>0</v>
      </c>
      <c r="I15" s="116">
        <f t="shared" si="8"/>
        <v>0</v>
      </c>
      <c r="J15" s="116">
        <f t="shared" si="8"/>
        <v>0</v>
      </c>
      <c r="K15" s="116">
        <f t="shared" si="8"/>
        <v>0</v>
      </c>
      <c r="L15" s="116">
        <f>COUNT(L3:L5)</f>
        <v>0</v>
      </c>
      <c r="M15" s="116">
        <f t="shared" si="8"/>
        <v>0</v>
      </c>
      <c r="N15" s="116">
        <f t="shared" si="8"/>
        <v>0</v>
      </c>
      <c r="O15" s="116">
        <f t="shared" si="8"/>
        <v>0</v>
      </c>
      <c r="P15" s="116">
        <f t="shared" si="8"/>
        <v>0</v>
      </c>
      <c r="Q15" s="116">
        <f t="shared" si="8"/>
        <v>0</v>
      </c>
      <c r="R15" s="116">
        <f>COUNT(R3:R5)</f>
        <v>0</v>
      </c>
      <c r="S15" s="116">
        <f t="shared" si="8"/>
        <v>0</v>
      </c>
      <c r="T15" s="164"/>
      <c r="U15" s="116">
        <f t="shared" ref="U15:AL15" si="9">COUNT(U3:U5)</f>
        <v>3</v>
      </c>
      <c r="V15" s="116">
        <f t="shared" si="9"/>
        <v>0</v>
      </c>
      <c r="W15" s="116">
        <f t="shared" si="9"/>
        <v>0</v>
      </c>
      <c r="X15" s="116">
        <f t="shared" si="9"/>
        <v>0</v>
      </c>
      <c r="Y15" s="116">
        <f t="shared" si="9"/>
        <v>0</v>
      </c>
      <c r="Z15" s="116">
        <f t="shared" si="9"/>
        <v>0</v>
      </c>
      <c r="AA15" s="116">
        <f t="shared" si="9"/>
        <v>0</v>
      </c>
      <c r="AB15" s="116">
        <f t="shared" si="9"/>
        <v>0</v>
      </c>
      <c r="AC15" s="116">
        <f t="shared" si="9"/>
        <v>0</v>
      </c>
      <c r="AD15" s="116">
        <f t="shared" si="9"/>
        <v>0</v>
      </c>
      <c r="AE15" s="116">
        <f t="shared" si="9"/>
        <v>0</v>
      </c>
      <c r="AF15" s="116">
        <f t="shared" si="9"/>
        <v>0</v>
      </c>
      <c r="AG15" s="116">
        <f t="shared" si="9"/>
        <v>0</v>
      </c>
      <c r="AH15" s="116">
        <f t="shared" si="9"/>
        <v>0</v>
      </c>
      <c r="AI15" s="116">
        <f t="shared" si="9"/>
        <v>0</v>
      </c>
      <c r="AJ15" s="116">
        <f t="shared" si="9"/>
        <v>0</v>
      </c>
      <c r="AK15" s="116">
        <f t="shared" si="9"/>
        <v>0</v>
      </c>
      <c r="AL15" s="116">
        <f t="shared" si="9"/>
        <v>0</v>
      </c>
    </row>
    <row r="16" spans="1:38" x14ac:dyDescent="0.3">
      <c r="A16" s="30" t="s">
        <v>6</v>
      </c>
      <c r="B16" s="122">
        <f>(SUM(B10:B12)/((B15-1)*(B8^4)))-3</f>
        <v>-2.0000000000000013</v>
      </c>
      <c r="C16" s="122" t="e">
        <f t="shared" ref="C16:AL16" si="10">(SUM(C10:C12)/((C15-1)*(C8^4)))-3</f>
        <v>#DIV/0!</v>
      </c>
      <c r="D16" s="122" t="e">
        <f t="shared" si="10"/>
        <v>#DIV/0!</v>
      </c>
      <c r="E16" s="122" t="e">
        <f t="shared" si="10"/>
        <v>#DIV/0!</v>
      </c>
      <c r="F16" s="122" t="e">
        <f t="shared" si="10"/>
        <v>#DIV/0!</v>
      </c>
      <c r="G16" s="122" t="e">
        <f t="shared" si="10"/>
        <v>#DIV/0!</v>
      </c>
      <c r="H16" s="122" t="e">
        <f t="shared" si="10"/>
        <v>#DIV/0!</v>
      </c>
      <c r="I16" s="122" t="e">
        <f t="shared" si="10"/>
        <v>#DIV/0!</v>
      </c>
      <c r="J16" s="122" t="e">
        <f t="shared" ref="J16:K16" si="11">(SUM(J10:J12)/((J15-1)*(J8^4)))-3</f>
        <v>#DIV/0!</v>
      </c>
      <c r="K16" s="122" t="e">
        <f t="shared" si="11"/>
        <v>#DIV/0!</v>
      </c>
      <c r="L16" s="122" t="e">
        <f>(SUM(L10:L12)/((L15-1)*(L8^4)))-3</f>
        <v>#DIV/0!</v>
      </c>
      <c r="M16" s="122" t="e">
        <f t="shared" si="10"/>
        <v>#DIV/0!</v>
      </c>
      <c r="N16" s="122" t="e">
        <f t="shared" si="10"/>
        <v>#DIV/0!</v>
      </c>
      <c r="O16" s="122" t="e">
        <f t="shared" si="10"/>
        <v>#DIV/0!</v>
      </c>
      <c r="P16" s="122" t="e">
        <f t="shared" si="10"/>
        <v>#DIV/0!</v>
      </c>
      <c r="Q16" s="122" t="e">
        <f t="shared" si="10"/>
        <v>#DIV/0!</v>
      </c>
      <c r="R16" s="122" t="e">
        <f>(SUM(R10:R12)/((R15-1)*(R8^4)))-3</f>
        <v>#DIV/0!</v>
      </c>
      <c r="S16" s="122" t="e">
        <f t="shared" si="10"/>
        <v>#DIV/0!</v>
      </c>
      <c r="T16" s="164"/>
      <c r="U16" s="122">
        <f t="shared" si="10"/>
        <v>-1.9999999999999911</v>
      </c>
      <c r="V16" s="122" t="e">
        <f t="shared" si="10"/>
        <v>#NUM!</v>
      </c>
      <c r="W16" s="122" t="e">
        <f t="shared" si="10"/>
        <v>#NUM!</v>
      </c>
      <c r="X16" s="122" t="e">
        <f t="shared" si="10"/>
        <v>#NUM!</v>
      </c>
      <c r="Y16" s="122" t="e">
        <f t="shared" si="10"/>
        <v>#NUM!</v>
      </c>
      <c r="Z16" s="122" t="e">
        <f t="shared" si="10"/>
        <v>#NUM!</v>
      </c>
      <c r="AA16" s="122" t="e">
        <f t="shared" si="10"/>
        <v>#NUM!</v>
      </c>
      <c r="AB16" s="122" t="e">
        <f t="shared" si="10"/>
        <v>#NUM!</v>
      </c>
      <c r="AC16" s="122" t="e">
        <f t="shared" ref="AC16:AE16" si="12">(SUM(AC10:AC12)/((AC15-1)*(AC8^4)))-3</f>
        <v>#NUM!</v>
      </c>
      <c r="AD16" s="122" t="e">
        <f t="shared" si="12"/>
        <v>#NUM!</v>
      </c>
      <c r="AE16" s="122" t="e">
        <f t="shared" si="12"/>
        <v>#NUM!</v>
      </c>
      <c r="AF16" s="122" t="e">
        <f t="shared" si="10"/>
        <v>#NUM!</v>
      </c>
      <c r="AG16" s="122" t="e">
        <f t="shared" si="10"/>
        <v>#NUM!</v>
      </c>
      <c r="AH16" s="122" t="e">
        <f t="shared" si="10"/>
        <v>#NUM!</v>
      </c>
      <c r="AI16" s="122" t="e">
        <f t="shared" si="10"/>
        <v>#NUM!</v>
      </c>
      <c r="AJ16" s="122" t="e">
        <f t="shared" si="10"/>
        <v>#NUM!</v>
      </c>
      <c r="AK16" s="122" t="e">
        <f t="shared" ref="AK16" si="13">(SUM(AK10:AK12)/((AK15-1)*(AK8^4)))-3</f>
        <v>#NUM!</v>
      </c>
      <c r="AL16" s="122" t="e">
        <f t="shared" si="10"/>
        <v>#NUM!</v>
      </c>
    </row>
    <row r="17" spans="1:38" x14ac:dyDescent="0.3">
      <c r="A17" s="30" t="s">
        <v>8</v>
      </c>
      <c r="B17" s="116">
        <f t="shared" ref="B17:S17" si="14">SQRT(24/B15)</f>
        <v>2.8284271247461903</v>
      </c>
      <c r="C17" s="116" t="e">
        <f t="shared" si="14"/>
        <v>#DIV/0!</v>
      </c>
      <c r="D17" s="116" t="e">
        <f t="shared" si="14"/>
        <v>#DIV/0!</v>
      </c>
      <c r="E17" s="116" t="e">
        <f t="shared" si="14"/>
        <v>#DIV/0!</v>
      </c>
      <c r="F17" s="116" t="e">
        <f t="shared" si="14"/>
        <v>#DIV/0!</v>
      </c>
      <c r="G17" s="116" t="e">
        <f t="shared" si="14"/>
        <v>#DIV/0!</v>
      </c>
      <c r="H17" s="116" t="e">
        <f t="shared" si="14"/>
        <v>#DIV/0!</v>
      </c>
      <c r="I17" s="116" t="e">
        <f t="shared" si="14"/>
        <v>#DIV/0!</v>
      </c>
      <c r="J17" s="116" t="e">
        <f t="shared" si="14"/>
        <v>#DIV/0!</v>
      </c>
      <c r="K17" s="116" t="e">
        <f t="shared" si="14"/>
        <v>#DIV/0!</v>
      </c>
      <c r="L17" s="116" t="e">
        <f t="shared" si="14"/>
        <v>#DIV/0!</v>
      </c>
      <c r="M17" s="116" t="e">
        <f t="shared" si="14"/>
        <v>#DIV/0!</v>
      </c>
      <c r="N17" s="116" t="e">
        <f t="shared" si="14"/>
        <v>#DIV/0!</v>
      </c>
      <c r="O17" s="116" t="e">
        <f t="shared" si="14"/>
        <v>#DIV/0!</v>
      </c>
      <c r="P17" s="116" t="e">
        <f t="shared" si="14"/>
        <v>#DIV/0!</v>
      </c>
      <c r="Q17" s="116" t="e">
        <f t="shared" si="14"/>
        <v>#DIV/0!</v>
      </c>
      <c r="R17" s="116" t="e">
        <f>SQRT(24/R15)</f>
        <v>#DIV/0!</v>
      </c>
      <c r="S17" s="116" t="e">
        <f t="shared" si="14"/>
        <v>#DIV/0!</v>
      </c>
      <c r="T17" s="164"/>
      <c r="U17" s="116">
        <f t="shared" ref="U17:AL17" si="15">SQRT(24/U15)</f>
        <v>2.8284271247461903</v>
      </c>
      <c r="V17" s="116" t="e">
        <f t="shared" si="15"/>
        <v>#DIV/0!</v>
      </c>
      <c r="W17" s="116" t="e">
        <f t="shared" si="15"/>
        <v>#DIV/0!</v>
      </c>
      <c r="X17" s="116" t="e">
        <f t="shared" si="15"/>
        <v>#DIV/0!</v>
      </c>
      <c r="Y17" s="116" t="e">
        <f t="shared" si="15"/>
        <v>#DIV/0!</v>
      </c>
      <c r="Z17" s="116" t="e">
        <f t="shared" si="15"/>
        <v>#DIV/0!</v>
      </c>
      <c r="AA17" s="116" t="e">
        <f t="shared" si="15"/>
        <v>#DIV/0!</v>
      </c>
      <c r="AB17" s="116" t="e">
        <f t="shared" si="15"/>
        <v>#DIV/0!</v>
      </c>
      <c r="AC17" s="116" t="e">
        <f t="shared" si="15"/>
        <v>#DIV/0!</v>
      </c>
      <c r="AD17" s="116" t="e">
        <f t="shared" si="15"/>
        <v>#DIV/0!</v>
      </c>
      <c r="AE17" s="116" t="e">
        <f t="shared" si="15"/>
        <v>#DIV/0!</v>
      </c>
      <c r="AF17" s="116" t="e">
        <f t="shared" si="15"/>
        <v>#DIV/0!</v>
      </c>
      <c r="AG17" s="116" t="e">
        <f t="shared" si="15"/>
        <v>#DIV/0!</v>
      </c>
      <c r="AH17" s="116" t="e">
        <f t="shared" si="15"/>
        <v>#DIV/0!</v>
      </c>
      <c r="AI17" s="116" t="e">
        <f t="shared" si="15"/>
        <v>#DIV/0!</v>
      </c>
      <c r="AJ17" s="116" t="e">
        <f t="shared" si="15"/>
        <v>#DIV/0!</v>
      </c>
      <c r="AK17" s="116" t="e">
        <f t="shared" si="15"/>
        <v>#DIV/0!</v>
      </c>
      <c r="AL17" s="116" t="e">
        <f t="shared" si="15"/>
        <v>#DIV/0!</v>
      </c>
    </row>
    <row r="18" spans="1:38" x14ac:dyDescent="0.3">
      <c r="A18" s="30" t="s">
        <v>10</v>
      </c>
      <c r="B18" s="116" t="str">
        <f>IF(ABS(B16/B17)&gt;NORMSINV(1-0.05/2),"non normal","normal")</f>
        <v>normal</v>
      </c>
      <c r="C18" s="116" t="e">
        <f t="shared" ref="C18:S18" si="16">IF(ABS(C16/C17)&gt;NORMSINV(1-0.05/2),"non normal","normal")</f>
        <v>#DIV/0!</v>
      </c>
      <c r="D18" s="116" t="e">
        <f t="shared" si="16"/>
        <v>#DIV/0!</v>
      </c>
      <c r="E18" s="116" t="e">
        <f t="shared" si="16"/>
        <v>#DIV/0!</v>
      </c>
      <c r="F18" s="116" t="e">
        <f t="shared" si="16"/>
        <v>#DIV/0!</v>
      </c>
      <c r="G18" s="116" t="e">
        <f t="shared" si="16"/>
        <v>#DIV/0!</v>
      </c>
      <c r="H18" s="116" t="e">
        <f t="shared" si="16"/>
        <v>#DIV/0!</v>
      </c>
      <c r="I18" s="116" t="e">
        <f t="shared" si="16"/>
        <v>#DIV/0!</v>
      </c>
      <c r="J18" s="116" t="e">
        <f t="shared" si="16"/>
        <v>#DIV/0!</v>
      </c>
      <c r="K18" s="116" t="e">
        <f t="shared" si="16"/>
        <v>#DIV/0!</v>
      </c>
      <c r="L18" s="116" t="e">
        <f t="shared" si="16"/>
        <v>#DIV/0!</v>
      </c>
      <c r="M18" s="116" t="e">
        <f t="shared" si="16"/>
        <v>#DIV/0!</v>
      </c>
      <c r="N18" s="116" t="e">
        <f t="shared" si="16"/>
        <v>#DIV/0!</v>
      </c>
      <c r="O18" s="116" t="e">
        <f t="shared" si="16"/>
        <v>#DIV/0!</v>
      </c>
      <c r="P18" s="116" t="e">
        <f t="shared" si="16"/>
        <v>#DIV/0!</v>
      </c>
      <c r="Q18" s="116" t="e">
        <f t="shared" si="16"/>
        <v>#DIV/0!</v>
      </c>
      <c r="R18" s="116" t="e">
        <f>IF(ABS(R16/R17)&gt;NORMSINV(1-0.05/2),"non normal","normal")</f>
        <v>#DIV/0!</v>
      </c>
      <c r="S18" s="116" t="e">
        <f t="shared" si="16"/>
        <v>#DIV/0!</v>
      </c>
      <c r="T18" s="164"/>
      <c r="U18" s="116" t="str">
        <f t="shared" ref="U18:AL18" si="17">IF(ABS(U16/U17)&gt;NORMSINV(1-0.05/2),"non normal","normal")</f>
        <v>normal</v>
      </c>
      <c r="V18" s="116" t="e">
        <f t="shared" si="17"/>
        <v>#NUM!</v>
      </c>
      <c r="W18" s="116" t="e">
        <f t="shared" si="17"/>
        <v>#NUM!</v>
      </c>
      <c r="X18" s="116" t="e">
        <f t="shared" si="17"/>
        <v>#NUM!</v>
      </c>
      <c r="Y18" s="116" t="e">
        <f t="shared" si="17"/>
        <v>#NUM!</v>
      </c>
      <c r="Z18" s="116" t="e">
        <f t="shared" si="17"/>
        <v>#NUM!</v>
      </c>
      <c r="AA18" s="116" t="e">
        <f t="shared" si="17"/>
        <v>#NUM!</v>
      </c>
      <c r="AB18" s="116" t="e">
        <f t="shared" si="17"/>
        <v>#NUM!</v>
      </c>
      <c r="AC18" s="116" t="e">
        <f t="shared" si="17"/>
        <v>#NUM!</v>
      </c>
      <c r="AD18" s="116" t="e">
        <f t="shared" si="17"/>
        <v>#NUM!</v>
      </c>
      <c r="AE18" s="116" t="e">
        <f t="shared" si="17"/>
        <v>#NUM!</v>
      </c>
      <c r="AF18" s="116" t="e">
        <f t="shared" si="17"/>
        <v>#NUM!</v>
      </c>
      <c r="AG18" s="116" t="e">
        <f t="shared" si="17"/>
        <v>#NUM!</v>
      </c>
      <c r="AH18" s="116" t="e">
        <f t="shared" si="17"/>
        <v>#NUM!</v>
      </c>
      <c r="AI18" s="116" t="e">
        <f t="shared" si="17"/>
        <v>#NUM!</v>
      </c>
      <c r="AJ18" s="116" t="e">
        <f t="shared" si="17"/>
        <v>#NUM!</v>
      </c>
      <c r="AK18" s="116" t="e">
        <f t="shared" si="17"/>
        <v>#NUM!</v>
      </c>
      <c r="AL18" s="116" t="e">
        <f t="shared" si="17"/>
        <v>#NUM!</v>
      </c>
    </row>
    <row r="19" spans="1:38" x14ac:dyDescent="0.3">
      <c r="A19" s="30" t="s">
        <v>11</v>
      </c>
      <c r="B19" s="117">
        <f t="shared" ref="B19:S19" si="18">SKEW(B3:B5)</f>
        <v>-1.0617481141150757</v>
      </c>
      <c r="C19" s="117" t="e">
        <f t="shared" si="18"/>
        <v>#DIV/0!</v>
      </c>
      <c r="D19" s="117" t="e">
        <f t="shared" si="18"/>
        <v>#DIV/0!</v>
      </c>
      <c r="E19" s="117" t="e">
        <f t="shared" si="18"/>
        <v>#DIV/0!</v>
      </c>
      <c r="F19" s="117" t="e">
        <f t="shared" si="18"/>
        <v>#DIV/0!</v>
      </c>
      <c r="G19" s="117" t="e">
        <f t="shared" si="18"/>
        <v>#DIV/0!</v>
      </c>
      <c r="H19" s="117" t="e">
        <f t="shared" si="18"/>
        <v>#DIV/0!</v>
      </c>
      <c r="I19" s="117" t="e">
        <f t="shared" si="18"/>
        <v>#DIV/0!</v>
      </c>
      <c r="J19" s="117" t="e">
        <f t="shared" si="18"/>
        <v>#DIV/0!</v>
      </c>
      <c r="K19" s="117" t="e">
        <f t="shared" si="18"/>
        <v>#DIV/0!</v>
      </c>
      <c r="L19" s="117" t="e">
        <f t="shared" si="18"/>
        <v>#DIV/0!</v>
      </c>
      <c r="M19" s="117" t="e">
        <f t="shared" si="18"/>
        <v>#DIV/0!</v>
      </c>
      <c r="N19" s="117" t="e">
        <f t="shared" si="18"/>
        <v>#DIV/0!</v>
      </c>
      <c r="O19" s="117" t="e">
        <f t="shared" si="18"/>
        <v>#DIV/0!</v>
      </c>
      <c r="P19" s="117" t="e">
        <f t="shared" si="18"/>
        <v>#DIV/0!</v>
      </c>
      <c r="Q19" s="117" t="e">
        <f t="shared" si="18"/>
        <v>#DIV/0!</v>
      </c>
      <c r="R19" s="117" t="e">
        <f>SKEW(R3:R5)</f>
        <v>#DIV/0!</v>
      </c>
      <c r="S19" s="117" t="e">
        <f t="shared" si="18"/>
        <v>#DIV/0!</v>
      </c>
      <c r="T19" s="164"/>
      <c r="U19" s="117">
        <f t="shared" ref="U19:AL19" si="19">SKEW(U3:U5)</f>
        <v>-1.2416782336996621</v>
      </c>
      <c r="V19" s="117" t="e">
        <f t="shared" si="19"/>
        <v>#NUM!</v>
      </c>
      <c r="W19" s="117" t="e">
        <f t="shared" si="19"/>
        <v>#NUM!</v>
      </c>
      <c r="X19" s="117" t="e">
        <f t="shared" si="19"/>
        <v>#NUM!</v>
      </c>
      <c r="Y19" s="117" t="e">
        <f t="shared" si="19"/>
        <v>#NUM!</v>
      </c>
      <c r="Z19" s="117" t="e">
        <f t="shared" si="19"/>
        <v>#NUM!</v>
      </c>
      <c r="AA19" s="117" t="e">
        <f t="shared" si="19"/>
        <v>#NUM!</v>
      </c>
      <c r="AB19" s="117" t="e">
        <f t="shared" si="19"/>
        <v>#NUM!</v>
      </c>
      <c r="AC19" s="117" t="e">
        <f t="shared" si="19"/>
        <v>#NUM!</v>
      </c>
      <c r="AD19" s="117" t="e">
        <f t="shared" si="19"/>
        <v>#NUM!</v>
      </c>
      <c r="AE19" s="117" t="e">
        <f t="shared" si="19"/>
        <v>#NUM!</v>
      </c>
      <c r="AF19" s="117" t="e">
        <f t="shared" si="19"/>
        <v>#NUM!</v>
      </c>
      <c r="AG19" s="117" t="e">
        <f t="shared" si="19"/>
        <v>#NUM!</v>
      </c>
      <c r="AH19" s="117" t="e">
        <f t="shared" si="19"/>
        <v>#NUM!</v>
      </c>
      <c r="AI19" s="117" t="e">
        <f t="shared" si="19"/>
        <v>#NUM!</v>
      </c>
      <c r="AJ19" s="117" t="e">
        <f t="shared" si="19"/>
        <v>#NUM!</v>
      </c>
      <c r="AK19" s="117" t="e">
        <f t="shared" si="19"/>
        <v>#NUM!</v>
      </c>
      <c r="AL19" s="117" t="e">
        <f t="shared" si="19"/>
        <v>#NUM!</v>
      </c>
    </row>
    <row r="20" spans="1:38" x14ac:dyDescent="0.3">
      <c r="A20" s="30" t="s">
        <v>13</v>
      </c>
      <c r="B20" s="116">
        <f t="shared" ref="B20:S20" si="20">SQRT((6*B15*(B15-1))/((B15-2)*(B15+1)*(B15+3)))</f>
        <v>1.2247448713915889</v>
      </c>
      <c r="C20" s="116">
        <f t="shared" si="20"/>
        <v>0</v>
      </c>
      <c r="D20" s="116">
        <f t="shared" si="20"/>
        <v>0</v>
      </c>
      <c r="E20" s="116">
        <f t="shared" si="20"/>
        <v>0</v>
      </c>
      <c r="F20" s="116">
        <f t="shared" si="20"/>
        <v>0</v>
      </c>
      <c r="G20" s="116">
        <f t="shared" si="20"/>
        <v>0</v>
      </c>
      <c r="H20" s="116">
        <f t="shared" si="20"/>
        <v>0</v>
      </c>
      <c r="I20" s="116">
        <f t="shared" si="20"/>
        <v>0</v>
      </c>
      <c r="J20" s="116">
        <f t="shared" si="20"/>
        <v>0</v>
      </c>
      <c r="K20" s="116">
        <f t="shared" si="20"/>
        <v>0</v>
      </c>
      <c r="L20" s="116">
        <f t="shared" si="20"/>
        <v>0</v>
      </c>
      <c r="M20" s="116">
        <f t="shared" si="20"/>
        <v>0</v>
      </c>
      <c r="N20" s="116">
        <f t="shared" si="20"/>
        <v>0</v>
      </c>
      <c r="O20" s="116">
        <f t="shared" si="20"/>
        <v>0</v>
      </c>
      <c r="P20" s="116">
        <f t="shared" si="20"/>
        <v>0</v>
      </c>
      <c r="Q20" s="116">
        <f t="shared" si="20"/>
        <v>0</v>
      </c>
      <c r="R20" s="116">
        <f t="shared" si="20"/>
        <v>0</v>
      </c>
      <c r="S20" s="116">
        <f t="shared" si="20"/>
        <v>0</v>
      </c>
      <c r="T20" s="164"/>
      <c r="U20" s="116">
        <f t="shared" ref="U20:AL20" si="21">SQRT((6*U15*(U15-1))/((U15-2)*(U15+1)*(U15+3)))</f>
        <v>1.2247448713915889</v>
      </c>
      <c r="V20" s="116">
        <f t="shared" si="21"/>
        <v>0</v>
      </c>
      <c r="W20" s="116">
        <f t="shared" si="21"/>
        <v>0</v>
      </c>
      <c r="X20" s="116">
        <f t="shared" si="21"/>
        <v>0</v>
      </c>
      <c r="Y20" s="116">
        <f t="shared" si="21"/>
        <v>0</v>
      </c>
      <c r="Z20" s="116">
        <f t="shared" si="21"/>
        <v>0</v>
      </c>
      <c r="AA20" s="116">
        <f t="shared" si="21"/>
        <v>0</v>
      </c>
      <c r="AB20" s="116">
        <f t="shared" si="21"/>
        <v>0</v>
      </c>
      <c r="AC20" s="116">
        <f t="shared" si="21"/>
        <v>0</v>
      </c>
      <c r="AD20" s="116">
        <f t="shared" si="21"/>
        <v>0</v>
      </c>
      <c r="AE20" s="116">
        <f t="shared" si="21"/>
        <v>0</v>
      </c>
      <c r="AF20" s="116">
        <f t="shared" si="21"/>
        <v>0</v>
      </c>
      <c r="AG20" s="116">
        <f t="shared" si="21"/>
        <v>0</v>
      </c>
      <c r="AH20" s="116">
        <f t="shared" si="21"/>
        <v>0</v>
      </c>
      <c r="AI20" s="116">
        <f t="shared" si="21"/>
        <v>0</v>
      </c>
      <c r="AJ20" s="116">
        <f t="shared" si="21"/>
        <v>0</v>
      </c>
      <c r="AK20" s="116">
        <f t="shared" si="21"/>
        <v>0</v>
      </c>
      <c r="AL20" s="116">
        <f t="shared" si="21"/>
        <v>0</v>
      </c>
    </row>
    <row r="21" spans="1:38" x14ac:dyDescent="0.3">
      <c r="A21" s="30" t="s">
        <v>15</v>
      </c>
      <c r="B21" s="116" t="str">
        <f t="shared" ref="B21:S21" si="22">IF(ABS(B19/B20)&gt;NORMSINV(1-0.05/2),"non normal","normal")</f>
        <v>normal</v>
      </c>
      <c r="C21" s="116" t="e">
        <f t="shared" si="22"/>
        <v>#DIV/0!</v>
      </c>
      <c r="D21" s="116" t="e">
        <f t="shared" si="22"/>
        <v>#DIV/0!</v>
      </c>
      <c r="E21" s="116" t="e">
        <f t="shared" si="22"/>
        <v>#DIV/0!</v>
      </c>
      <c r="F21" s="116" t="e">
        <f t="shared" si="22"/>
        <v>#DIV/0!</v>
      </c>
      <c r="G21" s="116" t="e">
        <f t="shared" si="22"/>
        <v>#DIV/0!</v>
      </c>
      <c r="H21" s="116" t="e">
        <f t="shared" si="22"/>
        <v>#DIV/0!</v>
      </c>
      <c r="I21" s="116" t="e">
        <f t="shared" si="22"/>
        <v>#DIV/0!</v>
      </c>
      <c r="J21" s="116" t="e">
        <f t="shared" si="22"/>
        <v>#DIV/0!</v>
      </c>
      <c r="K21" s="116" t="e">
        <f t="shared" si="22"/>
        <v>#DIV/0!</v>
      </c>
      <c r="L21" s="116" t="e">
        <f t="shared" si="22"/>
        <v>#DIV/0!</v>
      </c>
      <c r="M21" s="116" t="e">
        <f t="shared" si="22"/>
        <v>#DIV/0!</v>
      </c>
      <c r="N21" s="116" t="e">
        <f t="shared" si="22"/>
        <v>#DIV/0!</v>
      </c>
      <c r="O21" s="116" t="e">
        <f t="shared" si="22"/>
        <v>#DIV/0!</v>
      </c>
      <c r="P21" s="116" t="e">
        <f t="shared" si="22"/>
        <v>#DIV/0!</v>
      </c>
      <c r="Q21" s="116" t="e">
        <f t="shared" si="22"/>
        <v>#DIV/0!</v>
      </c>
      <c r="R21" s="116" t="e">
        <f t="shared" si="22"/>
        <v>#DIV/0!</v>
      </c>
      <c r="S21" s="116" t="e">
        <f t="shared" si="22"/>
        <v>#DIV/0!</v>
      </c>
      <c r="T21" s="164"/>
      <c r="U21" s="116" t="str">
        <f t="shared" ref="U21:AL21" si="23">IF(ABS(U19/U20)&gt;NORMSINV(1-0.05/2),"non normal","normal")</f>
        <v>normal</v>
      </c>
      <c r="V21" s="116" t="e">
        <f t="shared" si="23"/>
        <v>#NUM!</v>
      </c>
      <c r="W21" s="116" t="e">
        <f t="shared" si="23"/>
        <v>#NUM!</v>
      </c>
      <c r="X21" s="116" t="e">
        <f t="shared" si="23"/>
        <v>#NUM!</v>
      </c>
      <c r="Y21" s="116" t="e">
        <f t="shared" si="23"/>
        <v>#NUM!</v>
      </c>
      <c r="Z21" s="116" t="e">
        <f t="shared" si="23"/>
        <v>#NUM!</v>
      </c>
      <c r="AA21" s="116" t="e">
        <f t="shared" si="23"/>
        <v>#NUM!</v>
      </c>
      <c r="AB21" s="116" t="e">
        <f t="shared" si="23"/>
        <v>#NUM!</v>
      </c>
      <c r="AC21" s="116" t="e">
        <f t="shared" si="23"/>
        <v>#NUM!</v>
      </c>
      <c r="AD21" s="116" t="e">
        <f t="shared" si="23"/>
        <v>#NUM!</v>
      </c>
      <c r="AE21" s="116" t="e">
        <f t="shared" si="23"/>
        <v>#NUM!</v>
      </c>
      <c r="AF21" s="116" t="e">
        <f t="shared" si="23"/>
        <v>#NUM!</v>
      </c>
      <c r="AG21" s="116" t="e">
        <f t="shared" si="23"/>
        <v>#NUM!</v>
      </c>
      <c r="AH21" s="116" t="e">
        <f t="shared" si="23"/>
        <v>#NUM!</v>
      </c>
      <c r="AI21" s="116" t="e">
        <f t="shared" si="23"/>
        <v>#NUM!</v>
      </c>
      <c r="AJ21" s="116" t="e">
        <f t="shared" si="23"/>
        <v>#NUM!</v>
      </c>
      <c r="AK21" s="116" t="e">
        <f t="shared" si="23"/>
        <v>#NUM!</v>
      </c>
      <c r="AL21" s="116" t="e">
        <f t="shared" si="23"/>
        <v>#NUM!</v>
      </c>
    </row>
    <row r="22" spans="1:38" x14ac:dyDescent="0.3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">
      <c r="A23" s="29" t="s">
        <v>42</v>
      </c>
      <c r="B23" s="121">
        <f>ABS(B19/B20)</f>
        <v>0.86691370498142051</v>
      </c>
      <c r="C23" s="121" t="e">
        <f t="shared" ref="C23:AL23" si="24">ABS(C19/C20)</f>
        <v>#DIV/0!</v>
      </c>
      <c r="D23" s="121" t="e">
        <f t="shared" si="24"/>
        <v>#DIV/0!</v>
      </c>
      <c r="E23" s="121" t="e">
        <f t="shared" si="24"/>
        <v>#DIV/0!</v>
      </c>
      <c r="F23" s="121" t="e">
        <f t="shared" si="24"/>
        <v>#DIV/0!</v>
      </c>
      <c r="G23" s="121" t="e">
        <f t="shared" si="24"/>
        <v>#DIV/0!</v>
      </c>
      <c r="H23" s="121" t="e">
        <f t="shared" si="24"/>
        <v>#DIV/0!</v>
      </c>
      <c r="I23" s="121" t="e">
        <f t="shared" si="24"/>
        <v>#DIV/0!</v>
      </c>
      <c r="J23" s="121" t="e">
        <f t="shared" si="24"/>
        <v>#DIV/0!</v>
      </c>
      <c r="K23" s="121" t="e">
        <f t="shared" si="24"/>
        <v>#DIV/0!</v>
      </c>
      <c r="L23" s="121" t="e">
        <f t="shared" si="24"/>
        <v>#DIV/0!</v>
      </c>
      <c r="M23" s="121" t="e">
        <f t="shared" si="24"/>
        <v>#DIV/0!</v>
      </c>
      <c r="N23" s="121" t="e">
        <f t="shared" si="24"/>
        <v>#DIV/0!</v>
      </c>
      <c r="O23" s="121" t="e">
        <f t="shared" si="24"/>
        <v>#DIV/0!</v>
      </c>
      <c r="P23" s="121" t="e">
        <f t="shared" si="24"/>
        <v>#DIV/0!</v>
      </c>
      <c r="Q23" s="121" t="e">
        <f t="shared" si="24"/>
        <v>#DIV/0!</v>
      </c>
      <c r="R23" s="121" t="e">
        <f t="shared" si="24"/>
        <v>#DIV/0!</v>
      </c>
      <c r="S23" s="121" t="e">
        <f t="shared" si="24"/>
        <v>#DIV/0!</v>
      </c>
      <c r="T23" s="121"/>
      <c r="U23" s="121">
        <f t="shared" si="24"/>
        <v>1.0138260324281523</v>
      </c>
      <c r="V23" s="121" t="e">
        <f t="shared" si="24"/>
        <v>#NUM!</v>
      </c>
      <c r="W23" s="121" t="e">
        <f t="shared" si="24"/>
        <v>#NUM!</v>
      </c>
      <c r="X23" s="121" t="e">
        <f t="shared" si="24"/>
        <v>#NUM!</v>
      </c>
      <c r="Y23" s="121" t="e">
        <f t="shared" si="24"/>
        <v>#NUM!</v>
      </c>
      <c r="Z23" s="121" t="e">
        <f t="shared" si="24"/>
        <v>#NUM!</v>
      </c>
      <c r="AA23" s="121" t="e">
        <f t="shared" si="24"/>
        <v>#NUM!</v>
      </c>
      <c r="AB23" s="121" t="e">
        <f t="shared" si="24"/>
        <v>#NUM!</v>
      </c>
      <c r="AC23" s="121" t="e">
        <f t="shared" si="24"/>
        <v>#NUM!</v>
      </c>
      <c r="AD23" s="121" t="e">
        <f t="shared" si="24"/>
        <v>#NUM!</v>
      </c>
      <c r="AE23" s="121" t="e">
        <f t="shared" si="24"/>
        <v>#NUM!</v>
      </c>
      <c r="AF23" s="121" t="e">
        <f t="shared" si="24"/>
        <v>#NUM!</v>
      </c>
      <c r="AG23" s="121" t="e">
        <f t="shared" si="24"/>
        <v>#NUM!</v>
      </c>
      <c r="AH23" s="121" t="e">
        <f t="shared" si="24"/>
        <v>#NUM!</v>
      </c>
      <c r="AI23" s="121" t="e">
        <f t="shared" si="24"/>
        <v>#NUM!</v>
      </c>
      <c r="AJ23" s="121" t="e">
        <f t="shared" si="24"/>
        <v>#NUM!</v>
      </c>
      <c r="AK23" s="121" t="e">
        <f t="shared" si="24"/>
        <v>#NUM!</v>
      </c>
      <c r="AL23" s="121" t="e">
        <f t="shared" si="24"/>
        <v>#NUM!</v>
      </c>
    </row>
    <row r="24" spans="1:38" x14ac:dyDescent="0.3">
      <c r="A24" s="165" t="s">
        <v>43</v>
      </c>
      <c r="B24" s="121" t="str">
        <f t="shared" ref="B24:I24" si="25">IF(B23&lt;U23,"Normal","Lognormal")</f>
        <v>Normal</v>
      </c>
      <c r="C24" s="121" t="e">
        <f t="shared" si="25"/>
        <v>#DIV/0!</v>
      </c>
      <c r="D24" s="121" t="e">
        <f t="shared" si="25"/>
        <v>#DIV/0!</v>
      </c>
      <c r="E24" s="121" t="e">
        <f t="shared" si="25"/>
        <v>#DIV/0!</v>
      </c>
      <c r="F24" s="121" t="e">
        <f t="shared" si="25"/>
        <v>#DIV/0!</v>
      </c>
      <c r="G24" s="121" t="e">
        <f t="shared" si="25"/>
        <v>#DIV/0!</v>
      </c>
      <c r="H24" s="121" t="e">
        <f t="shared" si="25"/>
        <v>#DIV/0!</v>
      </c>
      <c r="I24" s="121" t="e">
        <f t="shared" si="25"/>
        <v>#DIV/0!</v>
      </c>
      <c r="J24" s="121" t="e">
        <f>IF(J23&lt;AC23,"Normal","Lognormal")</f>
        <v>#DIV/0!</v>
      </c>
      <c r="K24" s="121" t="e">
        <f t="shared" ref="K24:Q24" si="26">IF(K23&lt;AD23,"Normal","Lognormal")</f>
        <v>#DIV/0!</v>
      </c>
      <c r="L24" s="121" t="e">
        <f>IF(L23&lt;AE23,"Normal","Lognormal")</f>
        <v>#DIV/0!</v>
      </c>
      <c r="M24" s="121" t="e">
        <f t="shared" si="26"/>
        <v>#DIV/0!</v>
      </c>
      <c r="N24" s="121" t="e">
        <f t="shared" si="26"/>
        <v>#DIV/0!</v>
      </c>
      <c r="O24" s="121" t="e">
        <f t="shared" si="26"/>
        <v>#DIV/0!</v>
      </c>
      <c r="P24" s="121" t="e">
        <f t="shared" si="26"/>
        <v>#DIV/0!</v>
      </c>
      <c r="Q24" s="121" t="e">
        <f t="shared" si="26"/>
        <v>#DIV/0!</v>
      </c>
      <c r="R24" s="121" t="e">
        <f>IF(R23&lt;AK23,"Normal","Lognormal")</f>
        <v>#DIV/0!</v>
      </c>
      <c r="S24" s="121" t="e">
        <f>IF(S23&lt;AL23,"Normal","Lognormal")</f>
        <v>#DIV/0!</v>
      </c>
    </row>
    <row r="25" spans="1:38" x14ac:dyDescent="0.3">
      <c r="B25" s="121">
        <v>1</v>
      </c>
      <c r="C25" s="121">
        <v>2</v>
      </c>
      <c r="D25" s="121">
        <v>3</v>
      </c>
      <c r="E25" s="121">
        <v>4</v>
      </c>
      <c r="F25" s="121">
        <v>5</v>
      </c>
      <c r="G25" s="121">
        <v>6</v>
      </c>
      <c r="H25" s="121">
        <v>7</v>
      </c>
      <c r="I25" s="121">
        <v>8</v>
      </c>
      <c r="J25" s="121">
        <v>9</v>
      </c>
      <c r="K25" s="121">
        <v>10</v>
      </c>
      <c r="L25" s="121">
        <v>11</v>
      </c>
      <c r="M25" s="121">
        <v>12</v>
      </c>
      <c r="N25" s="121">
        <v>13</v>
      </c>
      <c r="O25" s="121">
        <v>14</v>
      </c>
      <c r="P25" s="121">
        <v>15</v>
      </c>
      <c r="Q25" s="121">
        <v>16</v>
      </c>
      <c r="R25" s="121">
        <v>17</v>
      </c>
      <c r="S25" s="121">
        <v>18</v>
      </c>
    </row>
  </sheetData>
  <sheetProtection algorithmName="SHA-512" hashValue="aog572LCYWkaCWBiT/uofOFRm6JlyqwBIrESHJKJGRqCTxG/LcPNfhUDol0+UWCmqqvMz9OlVXMl3Xk4EDBC9Q==" saltValue="nYbT2o4S2q5cOoPYxi7NJA==" spinCount="100000"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topLeftCell="A166" zoomScaleNormal="100" workbookViewId="0">
      <selection activeCell="E181" sqref="E181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7.5546875" customWidth="1"/>
    <col min="5" max="5" width="19" bestFit="1" customWidth="1"/>
    <col min="6" max="6" width="17.3320312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07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H1" s="127" t="s">
        <v>1</v>
      </c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</row>
    <row r="2" spans="1:63" ht="79.2" x14ac:dyDescent="0.3">
      <c r="A2" s="53" t="s">
        <v>2</v>
      </c>
      <c r="B2" s="79" t="s">
        <v>218</v>
      </c>
      <c r="C2" s="79" t="s">
        <v>219</v>
      </c>
      <c r="D2" s="123"/>
      <c r="E2" s="123"/>
      <c r="F2" s="123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3" t="str">
        <f>IF(B2&gt;0,B2,"")</f>
        <v>CC-BurnsHarbor-IN_#1 Scrubber Stack</v>
      </c>
      <c r="AI2" s="123" t="str">
        <f t="shared" ref="AI2:BK2" si="0">IF(C2&gt;0,C2,"")</f>
        <v>USS-GraniteCity-IL_BOF ESP Exhaust</v>
      </c>
      <c r="AJ2" s="123" t="str">
        <f t="shared" si="0"/>
        <v/>
      </c>
      <c r="AK2" s="123" t="str">
        <f t="shared" si="0"/>
        <v/>
      </c>
      <c r="AL2" s="123" t="str">
        <f t="shared" si="0"/>
        <v/>
      </c>
      <c r="AM2" s="123" t="str">
        <f t="shared" si="0"/>
        <v/>
      </c>
      <c r="AN2" s="123" t="str">
        <f t="shared" si="0"/>
        <v/>
      </c>
      <c r="AO2" s="123" t="str">
        <f t="shared" si="0"/>
        <v/>
      </c>
      <c r="AP2" s="123" t="str">
        <f t="shared" si="0"/>
        <v/>
      </c>
      <c r="AQ2" s="123" t="str">
        <f t="shared" si="0"/>
        <v/>
      </c>
      <c r="AR2" s="123" t="str">
        <f t="shared" si="0"/>
        <v/>
      </c>
      <c r="AS2" s="123" t="str">
        <f t="shared" si="0"/>
        <v/>
      </c>
      <c r="AT2" s="123" t="str">
        <f t="shared" si="0"/>
        <v/>
      </c>
      <c r="AU2" s="123" t="str">
        <f t="shared" si="0"/>
        <v/>
      </c>
      <c r="AV2" s="123" t="str">
        <f t="shared" si="0"/>
        <v/>
      </c>
      <c r="AW2" s="123" t="str">
        <f t="shared" si="0"/>
        <v/>
      </c>
      <c r="AX2" s="123" t="str">
        <f t="shared" si="0"/>
        <v/>
      </c>
      <c r="AY2" s="123" t="str">
        <f t="shared" si="0"/>
        <v/>
      </c>
      <c r="AZ2" s="123" t="str">
        <f t="shared" si="0"/>
        <v/>
      </c>
      <c r="BA2" s="123" t="str">
        <f t="shared" si="0"/>
        <v/>
      </c>
      <c r="BB2" s="123" t="str">
        <f t="shared" si="0"/>
        <v/>
      </c>
      <c r="BC2" s="123" t="str">
        <f t="shared" si="0"/>
        <v/>
      </c>
      <c r="BD2" s="123" t="str">
        <f t="shared" si="0"/>
        <v/>
      </c>
      <c r="BE2" s="123" t="str">
        <f t="shared" si="0"/>
        <v/>
      </c>
      <c r="BF2" s="123" t="str">
        <f t="shared" si="0"/>
        <v/>
      </c>
      <c r="BG2" s="123" t="str">
        <f t="shared" si="0"/>
        <v/>
      </c>
      <c r="BH2" s="123" t="str">
        <f t="shared" si="0"/>
        <v/>
      </c>
      <c r="BI2" s="123" t="str">
        <f t="shared" si="0"/>
        <v/>
      </c>
      <c r="BJ2" s="123" t="str">
        <f t="shared" si="0"/>
        <v/>
      </c>
      <c r="BK2" s="123" t="str">
        <f t="shared" si="0"/>
        <v/>
      </c>
    </row>
    <row r="3" spans="1:63" x14ac:dyDescent="0.3">
      <c r="A3" s="99">
        <v>1</v>
      </c>
      <c r="B3" s="181">
        <v>1.0291060291060291E-5</v>
      </c>
      <c r="C3" s="181">
        <v>1.9464005188441304E-2</v>
      </c>
      <c r="D3" s="81"/>
      <c r="E3" s="81"/>
      <c r="F3" s="81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150"/>
      <c r="AG3" s="150"/>
      <c r="AH3" s="81">
        <f>IF(B3&gt;0,LN(B3),"")</f>
        <v>-11.484234972507299</v>
      </c>
      <c r="AI3" s="81">
        <f t="shared" ref="AI3:AI37" si="1">IF(C3&gt;0,LN(C3),"")</f>
        <v>-3.9391884069349161</v>
      </c>
      <c r="AJ3" s="81" t="str">
        <f t="shared" ref="AJ3:AJ37" si="2">IF(D3&gt;0,LN(D3),"")</f>
        <v/>
      </c>
      <c r="AK3" s="81" t="str">
        <f t="shared" ref="AK3:AK37" si="3">IF(E3&gt;0,LN(E3),"")</f>
        <v/>
      </c>
      <c r="AL3" s="81" t="str">
        <f t="shared" ref="AL3:AL37" si="4">IF(F3&gt;0,LN(F3),"")</f>
        <v/>
      </c>
      <c r="AM3" s="81" t="str">
        <f t="shared" ref="AM3:AM37" si="5">IF(G3&gt;0,LN(G3),"")</f>
        <v/>
      </c>
      <c r="AN3" s="81" t="str">
        <f t="shared" ref="AN3:AN37" si="6">IF(H3&gt;0,LN(H3),"")</f>
        <v/>
      </c>
      <c r="AO3" s="81" t="str">
        <f t="shared" ref="AO3:AO37" si="7">IF(I3&gt;0,LN(I3),"")</f>
        <v/>
      </c>
      <c r="AP3" s="81" t="str">
        <f t="shared" ref="AP3:AP37" si="8">IF(J3&gt;0,LN(J3),"")</f>
        <v/>
      </c>
      <c r="AQ3" s="81" t="str">
        <f t="shared" ref="AQ3:AQ37" si="9">IF(K3&gt;0,LN(K3),"")</f>
        <v/>
      </c>
      <c r="AR3" s="81" t="str">
        <f t="shared" ref="AR3:AR37" si="10">IF(L3&gt;0,LN(L3),"")</f>
        <v/>
      </c>
      <c r="AS3" s="81" t="str">
        <f t="shared" ref="AS3:AS37" si="11">IF(M3&gt;0,LN(M3),"")</f>
        <v/>
      </c>
      <c r="AT3" s="81" t="str">
        <f t="shared" ref="AT3:AT37" si="12">IF(N3&gt;0,LN(N3),"")</f>
        <v/>
      </c>
      <c r="AU3" s="81" t="str">
        <f t="shared" ref="AU3:AU37" si="13">IF(O3&gt;0,LN(O3),"")</f>
        <v/>
      </c>
      <c r="AV3" s="81" t="str">
        <f t="shared" ref="AV3:AV37" si="14">IF(P3&gt;0,LN(P3),"")</f>
        <v/>
      </c>
      <c r="AW3" s="81" t="str">
        <f t="shared" ref="AW3:AW37" si="15">IF(Q3&gt;0,LN(Q3),"")</f>
        <v/>
      </c>
      <c r="AX3" s="81" t="str">
        <f t="shared" ref="AX3:AX37" si="16">IF(R3&gt;0,LN(R3),"")</f>
        <v/>
      </c>
      <c r="AY3" s="81" t="str">
        <f t="shared" ref="AY3:AY37" si="17">IF(S3&gt;0,LN(S3),"")</f>
        <v/>
      </c>
      <c r="AZ3" s="81" t="str">
        <f t="shared" ref="AZ3:AZ37" si="18">IF(T3&gt;0,LN(T3),"")</f>
        <v/>
      </c>
      <c r="BA3" s="81" t="str">
        <f t="shared" ref="BA3:BA37" si="19">IF(U3&gt;0,LN(U3),"")</f>
        <v/>
      </c>
      <c r="BB3" s="81" t="str">
        <f t="shared" ref="BB3:BB37" si="20">IF(V3&gt;0,LN(V3),"")</f>
        <v/>
      </c>
      <c r="BC3" s="81" t="str">
        <f t="shared" ref="BC3:BC37" si="21">IF(W3&gt;0,LN(W3),"")</f>
        <v/>
      </c>
      <c r="BD3" s="81" t="str">
        <f t="shared" ref="BD3:BD37" si="22">IF(X3&gt;0,LN(X3),"")</f>
        <v/>
      </c>
      <c r="BE3" s="81" t="str">
        <f t="shared" ref="BE3:BE37" si="23">IF(Y3&gt;0,LN(Y3),"")</f>
        <v/>
      </c>
      <c r="BF3" s="81" t="str">
        <f t="shared" ref="BF3:BF37" si="24">IF(Z3&gt;0,LN(Z3),"")</f>
        <v/>
      </c>
      <c r="BG3" s="81" t="str">
        <f t="shared" ref="BG3:BG37" si="25">IF(AA3&gt;0,LN(AA3),"")</f>
        <v/>
      </c>
      <c r="BH3" s="81" t="str">
        <f t="shared" ref="BH3:BH37" si="26">IF(AB3&gt;0,LN(AB3),"")</f>
        <v/>
      </c>
      <c r="BI3" s="81" t="str">
        <f t="shared" ref="BI3:BI37" si="27">IF(AC3&gt;0,LN(AC3),"")</f>
        <v/>
      </c>
      <c r="BJ3" s="81" t="str">
        <f t="shared" ref="BJ3:BJ37" si="28">IF(AD3&gt;0,LN(AD3),"")</f>
        <v/>
      </c>
      <c r="BK3" s="81" t="str">
        <f t="shared" ref="BK3:BK37" si="29">IF(AE3&gt;0,LN(AE3),"")</f>
        <v/>
      </c>
    </row>
    <row r="4" spans="1:63" x14ac:dyDescent="0.3">
      <c r="A4" s="99">
        <v>2</v>
      </c>
      <c r="B4" s="181">
        <v>1.1518324607329842E-5</v>
      </c>
      <c r="C4" s="181">
        <v>3.2456315526709939E-2</v>
      </c>
      <c r="D4" s="81"/>
      <c r="E4" s="81"/>
      <c r="F4" s="81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150"/>
      <c r="AG4" s="150"/>
      <c r="AH4" s="81">
        <f t="shared" ref="AH4:AH37" si="30">IF(B4&gt;0,LN(B4),"")</f>
        <v>-11.371571346664497</v>
      </c>
      <c r="AI4" s="81">
        <f t="shared" si="1"/>
        <v>-3.4278602314494409</v>
      </c>
      <c r="AJ4" s="81" t="str">
        <f t="shared" si="2"/>
        <v/>
      </c>
      <c r="AK4" s="81" t="str">
        <f t="shared" si="3"/>
        <v/>
      </c>
      <c r="AL4" s="81" t="str">
        <f t="shared" si="4"/>
        <v/>
      </c>
      <c r="AM4" s="81" t="str">
        <f t="shared" si="5"/>
        <v/>
      </c>
      <c r="AN4" s="81" t="str">
        <f t="shared" si="6"/>
        <v/>
      </c>
      <c r="AO4" s="81" t="str">
        <f t="shared" si="7"/>
        <v/>
      </c>
      <c r="AP4" s="81" t="str">
        <f t="shared" si="8"/>
        <v/>
      </c>
      <c r="AQ4" s="81" t="str">
        <f t="shared" si="9"/>
        <v/>
      </c>
      <c r="AR4" s="81" t="str">
        <f t="shared" si="10"/>
        <v/>
      </c>
      <c r="AS4" s="81" t="str">
        <f t="shared" si="11"/>
        <v/>
      </c>
      <c r="AT4" s="81" t="str">
        <f t="shared" si="12"/>
        <v/>
      </c>
      <c r="AU4" s="81" t="str">
        <f t="shared" si="13"/>
        <v/>
      </c>
      <c r="AV4" s="81" t="str">
        <f t="shared" si="14"/>
        <v/>
      </c>
      <c r="AW4" s="81" t="str">
        <f t="shared" si="15"/>
        <v/>
      </c>
      <c r="AX4" s="81" t="str">
        <f t="shared" si="16"/>
        <v/>
      </c>
      <c r="AY4" s="81" t="str">
        <f t="shared" si="17"/>
        <v/>
      </c>
      <c r="AZ4" s="81" t="str">
        <f t="shared" si="18"/>
        <v/>
      </c>
      <c r="BA4" s="81" t="str">
        <f t="shared" si="19"/>
        <v/>
      </c>
      <c r="BB4" s="81" t="str">
        <f t="shared" si="20"/>
        <v/>
      </c>
      <c r="BC4" s="81" t="str">
        <f t="shared" si="21"/>
        <v/>
      </c>
      <c r="BD4" s="81" t="str">
        <f t="shared" si="22"/>
        <v/>
      </c>
      <c r="BE4" s="81" t="str">
        <f t="shared" si="23"/>
        <v/>
      </c>
      <c r="BF4" s="81" t="str">
        <f t="shared" si="24"/>
        <v/>
      </c>
      <c r="BG4" s="81" t="str">
        <f t="shared" si="25"/>
        <v/>
      </c>
      <c r="BH4" s="81" t="str">
        <f t="shared" si="26"/>
        <v/>
      </c>
      <c r="BI4" s="81" t="str">
        <f t="shared" si="27"/>
        <v/>
      </c>
      <c r="BJ4" s="81" t="str">
        <f t="shared" si="28"/>
        <v/>
      </c>
      <c r="BK4" s="81" t="str">
        <f t="shared" si="29"/>
        <v/>
      </c>
    </row>
    <row r="5" spans="1:63" x14ac:dyDescent="0.3">
      <c r="A5" s="99">
        <v>3</v>
      </c>
      <c r="B5" s="181">
        <v>7.5126903553299498E-6</v>
      </c>
      <c r="C5" s="181">
        <v>4.6505568246716159E-2</v>
      </c>
      <c r="D5" s="81"/>
      <c r="E5" s="81"/>
      <c r="F5" s="81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150"/>
      <c r="AG5" s="150"/>
      <c r="AH5" s="81">
        <f t="shared" si="30"/>
        <v>-11.798916919944102</v>
      </c>
      <c r="AI5" s="81">
        <f t="shared" si="1"/>
        <v>-3.0681832263167474</v>
      </c>
      <c r="AJ5" s="81" t="str">
        <f t="shared" si="2"/>
        <v/>
      </c>
      <c r="AK5" s="81" t="str">
        <f t="shared" si="3"/>
        <v/>
      </c>
      <c r="AL5" s="81" t="str">
        <f t="shared" si="4"/>
        <v/>
      </c>
      <c r="AM5" s="81" t="str">
        <f t="shared" si="5"/>
        <v/>
      </c>
      <c r="AN5" s="81" t="str">
        <f t="shared" si="6"/>
        <v/>
      </c>
      <c r="AO5" s="81" t="str">
        <f t="shared" si="7"/>
        <v/>
      </c>
      <c r="AP5" s="81" t="str">
        <f t="shared" si="8"/>
        <v/>
      </c>
      <c r="AQ5" s="81" t="str">
        <f t="shared" si="9"/>
        <v/>
      </c>
      <c r="AR5" s="81" t="str">
        <f t="shared" si="10"/>
        <v/>
      </c>
      <c r="AS5" s="81" t="str">
        <f t="shared" si="11"/>
        <v/>
      </c>
      <c r="AT5" s="81" t="str">
        <f t="shared" si="12"/>
        <v/>
      </c>
      <c r="AU5" s="81" t="str">
        <f t="shared" si="13"/>
        <v/>
      </c>
      <c r="AV5" s="81" t="str">
        <f t="shared" si="14"/>
        <v/>
      </c>
      <c r="AW5" s="81" t="str">
        <f t="shared" si="15"/>
        <v/>
      </c>
      <c r="AX5" s="81" t="str">
        <f t="shared" si="16"/>
        <v/>
      </c>
      <c r="AY5" s="81" t="str">
        <f t="shared" si="17"/>
        <v/>
      </c>
      <c r="AZ5" s="81" t="str">
        <f t="shared" si="18"/>
        <v/>
      </c>
      <c r="BA5" s="81" t="str">
        <f t="shared" si="19"/>
        <v/>
      </c>
      <c r="BB5" s="81" t="str">
        <f t="shared" si="20"/>
        <v/>
      </c>
      <c r="BC5" s="81" t="str">
        <f t="shared" si="21"/>
        <v/>
      </c>
      <c r="BD5" s="81" t="str">
        <f t="shared" si="22"/>
        <v/>
      </c>
      <c r="BE5" s="81" t="str">
        <f t="shared" si="23"/>
        <v/>
      </c>
      <c r="BF5" s="81" t="str">
        <f t="shared" si="24"/>
        <v/>
      </c>
      <c r="BG5" s="81" t="str">
        <f t="shared" si="25"/>
        <v/>
      </c>
      <c r="BH5" s="81" t="str">
        <f t="shared" si="26"/>
        <v/>
      </c>
      <c r="BI5" s="81" t="str">
        <f t="shared" si="27"/>
        <v/>
      </c>
      <c r="BJ5" s="81" t="str">
        <f t="shared" si="28"/>
        <v/>
      </c>
      <c r="BK5" s="81" t="str">
        <f t="shared" si="29"/>
        <v/>
      </c>
    </row>
    <row r="6" spans="1:63" x14ac:dyDescent="0.3">
      <c r="A6" s="99">
        <v>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150"/>
      <c r="AG6" s="150"/>
      <c r="AH6" s="81" t="str">
        <f t="shared" si="30"/>
        <v/>
      </c>
      <c r="AI6" s="81" t="str">
        <f t="shared" si="1"/>
        <v/>
      </c>
      <c r="AJ6" s="81" t="str">
        <f t="shared" si="2"/>
        <v/>
      </c>
      <c r="AK6" s="81" t="str">
        <f t="shared" si="3"/>
        <v/>
      </c>
      <c r="AL6" s="81" t="str">
        <f t="shared" si="4"/>
        <v/>
      </c>
      <c r="AM6" s="81" t="str">
        <f t="shared" si="5"/>
        <v/>
      </c>
      <c r="AN6" s="81" t="str">
        <f t="shared" si="6"/>
        <v/>
      </c>
      <c r="AO6" s="81" t="str">
        <f t="shared" si="7"/>
        <v/>
      </c>
      <c r="AP6" s="81" t="str">
        <f t="shared" si="8"/>
        <v/>
      </c>
      <c r="AQ6" s="81" t="str">
        <f t="shared" si="9"/>
        <v/>
      </c>
      <c r="AR6" s="81" t="str">
        <f t="shared" si="10"/>
        <v/>
      </c>
      <c r="AS6" s="81" t="str">
        <f t="shared" si="11"/>
        <v/>
      </c>
      <c r="AT6" s="81" t="str">
        <f t="shared" si="12"/>
        <v/>
      </c>
      <c r="AU6" s="81" t="str">
        <f t="shared" si="13"/>
        <v/>
      </c>
      <c r="AV6" s="81" t="str">
        <f t="shared" si="14"/>
        <v/>
      </c>
      <c r="AW6" s="81" t="str">
        <f t="shared" si="15"/>
        <v/>
      </c>
      <c r="AX6" s="81" t="str">
        <f t="shared" si="16"/>
        <v/>
      </c>
      <c r="AY6" s="81" t="str">
        <f t="shared" si="17"/>
        <v/>
      </c>
      <c r="AZ6" s="81" t="str">
        <f t="shared" si="18"/>
        <v/>
      </c>
      <c r="BA6" s="81" t="str">
        <f t="shared" si="19"/>
        <v/>
      </c>
      <c r="BB6" s="81" t="str">
        <f t="shared" si="20"/>
        <v/>
      </c>
      <c r="BC6" s="81" t="str">
        <f t="shared" si="21"/>
        <v/>
      </c>
      <c r="BD6" s="81" t="str">
        <f t="shared" si="22"/>
        <v/>
      </c>
      <c r="BE6" s="81" t="str">
        <f t="shared" si="23"/>
        <v/>
      </c>
      <c r="BF6" s="81" t="str">
        <f t="shared" si="24"/>
        <v/>
      </c>
      <c r="BG6" s="81" t="str">
        <f t="shared" si="25"/>
        <v/>
      </c>
      <c r="BH6" s="81" t="str">
        <f t="shared" si="26"/>
        <v/>
      </c>
      <c r="BI6" s="81" t="str">
        <f t="shared" si="27"/>
        <v/>
      </c>
      <c r="BJ6" s="81" t="str">
        <f t="shared" si="28"/>
        <v/>
      </c>
      <c r="BK6" s="81" t="str">
        <f t="shared" si="29"/>
        <v/>
      </c>
    </row>
    <row r="7" spans="1:63" x14ac:dyDescent="0.3">
      <c r="A7" s="99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150"/>
      <c r="AG7" s="150"/>
      <c r="AH7" s="81" t="str">
        <f t="shared" si="30"/>
        <v/>
      </c>
      <c r="AI7" s="81" t="str">
        <f t="shared" si="1"/>
        <v/>
      </c>
      <c r="AJ7" s="81" t="str">
        <f t="shared" si="2"/>
        <v/>
      </c>
      <c r="AK7" s="81" t="str">
        <f t="shared" si="3"/>
        <v/>
      </c>
      <c r="AL7" s="81" t="str">
        <f t="shared" si="4"/>
        <v/>
      </c>
      <c r="AM7" s="81" t="str">
        <f t="shared" si="5"/>
        <v/>
      </c>
      <c r="AN7" s="81" t="str">
        <f t="shared" si="6"/>
        <v/>
      </c>
      <c r="AO7" s="81" t="str">
        <f t="shared" si="7"/>
        <v/>
      </c>
      <c r="AP7" s="81" t="str">
        <f t="shared" si="8"/>
        <v/>
      </c>
      <c r="AQ7" s="81" t="str">
        <f t="shared" si="9"/>
        <v/>
      </c>
      <c r="AR7" s="81" t="str">
        <f t="shared" si="10"/>
        <v/>
      </c>
      <c r="AS7" s="81" t="str">
        <f t="shared" si="11"/>
        <v/>
      </c>
      <c r="AT7" s="81" t="str">
        <f t="shared" si="12"/>
        <v/>
      </c>
      <c r="AU7" s="81" t="str">
        <f t="shared" si="13"/>
        <v/>
      </c>
      <c r="AV7" s="81" t="str">
        <f t="shared" si="14"/>
        <v/>
      </c>
      <c r="AW7" s="81" t="str">
        <f t="shared" si="15"/>
        <v/>
      </c>
      <c r="AX7" s="81" t="str">
        <f t="shared" si="16"/>
        <v/>
      </c>
      <c r="AY7" s="81" t="str">
        <f t="shared" si="17"/>
        <v/>
      </c>
      <c r="AZ7" s="81" t="str">
        <f t="shared" si="18"/>
        <v/>
      </c>
      <c r="BA7" s="81" t="str">
        <f t="shared" si="19"/>
        <v/>
      </c>
      <c r="BB7" s="81" t="str">
        <f t="shared" si="20"/>
        <v/>
      </c>
      <c r="BC7" s="81" t="str">
        <f t="shared" si="21"/>
        <v/>
      </c>
      <c r="BD7" s="81" t="str">
        <f t="shared" si="22"/>
        <v/>
      </c>
      <c r="BE7" s="81" t="str">
        <f t="shared" si="23"/>
        <v/>
      </c>
      <c r="BF7" s="81" t="str">
        <f t="shared" si="24"/>
        <v/>
      </c>
      <c r="BG7" s="81" t="str">
        <f t="shared" si="25"/>
        <v/>
      </c>
      <c r="BH7" s="81" t="str">
        <f t="shared" si="26"/>
        <v/>
      </c>
      <c r="BI7" s="81" t="str">
        <f t="shared" si="27"/>
        <v/>
      </c>
      <c r="BJ7" s="81" t="str">
        <f t="shared" si="28"/>
        <v/>
      </c>
      <c r="BK7" s="81" t="str">
        <f t="shared" si="29"/>
        <v/>
      </c>
    </row>
    <row r="8" spans="1:63" x14ac:dyDescent="0.3">
      <c r="A8" s="99">
        <v>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150"/>
      <c r="AG8" s="150"/>
      <c r="AH8" s="81" t="str">
        <f t="shared" si="30"/>
        <v/>
      </c>
      <c r="AI8" s="81" t="str">
        <f t="shared" si="1"/>
        <v/>
      </c>
      <c r="AJ8" s="81" t="str">
        <f t="shared" si="2"/>
        <v/>
      </c>
      <c r="AK8" s="81" t="str">
        <f t="shared" si="3"/>
        <v/>
      </c>
      <c r="AL8" s="81" t="str">
        <f t="shared" si="4"/>
        <v/>
      </c>
      <c r="AM8" s="81" t="str">
        <f t="shared" si="5"/>
        <v/>
      </c>
      <c r="AN8" s="81" t="str">
        <f t="shared" si="6"/>
        <v/>
      </c>
      <c r="AO8" s="81" t="str">
        <f t="shared" si="7"/>
        <v/>
      </c>
      <c r="AP8" s="81" t="str">
        <f t="shared" si="8"/>
        <v/>
      </c>
      <c r="AQ8" s="81" t="str">
        <f t="shared" si="9"/>
        <v/>
      </c>
      <c r="AR8" s="81" t="str">
        <f t="shared" si="10"/>
        <v/>
      </c>
      <c r="AS8" s="81" t="str">
        <f t="shared" si="11"/>
        <v/>
      </c>
      <c r="AT8" s="81" t="str">
        <f t="shared" si="12"/>
        <v/>
      </c>
      <c r="AU8" s="81" t="str">
        <f t="shared" si="13"/>
        <v/>
      </c>
      <c r="AV8" s="81" t="str">
        <f t="shared" si="14"/>
        <v/>
      </c>
      <c r="AW8" s="81" t="str">
        <f t="shared" si="15"/>
        <v/>
      </c>
      <c r="AX8" s="81" t="str">
        <f t="shared" si="16"/>
        <v/>
      </c>
      <c r="AY8" s="81" t="str">
        <f t="shared" si="17"/>
        <v/>
      </c>
      <c r="AZ8" s="81" t="str">
        <f t="shared" si="18"/>
        <v/>
      </c>
      <c r="BA8" s="81" t="str">
        <f t="shared" si="19"/>
        <v/>
      </c>
      <c r="BB8" s="81" t="str">
        <f t="shared" si="20"/>
        <v/>
      </c>
      <c r="BC8" s="81" t="str">
        <f t="shared" si="21"/>
        <v/>
      </c>
      <c r="BD8" s="81" t="str">
        <f t="shared" si="22"/>
        <v/>
      </c>
      <c r="BE8" s="81" t="str">
        <f t="shared" si="23"/>
        <v/>
      </c>
      <c r="BF8" s="81" t="str">
        <f t="shared" si="24"/>
        <v/>
      </c>
      <c r="BG8" s="81" t="str">
        <f t="shared" si="25"/>
        <v/>
      </c>
      <c r="BH8" s="81" t="str">
        <f t="shared" si="26"/>
        <v/>
      </c>
      <c r="BI8" s="81" t="str">
        <f t="shared" si="27"/>
        <v/>
      </c>
      <c r="BJ8" s="81" t="str">
        <f t="shared" si="28"/>
        <v/>
      </c>
      <c r="BK8" s="81" t="str">
        <f t="shared" si="29"/>
        <v/>
      </c>
    </row>
    <row r="9" spans="1:63" x14ac:dyDescent="0.3">
      <c r="A9" s="99">
        <v>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150"/>
      <c r="AG9" s="150"/>
      <c r="AH9" s="81" t="str">
        <f t="shared" si="30"/>
        <v/>
      </c>
      <c r="AI9" s="81" t="str">
        <f t="shared" si="1"/>
        <v/>
      </c>
      <c r="AJ9" s="81" t="str">
        <f t="shared" si="2"/>
        <v/>
      </c>
      <c r="AK9" s="81" t="str">
        <f t="shared" si="3"/>
        <v/>
      </c>
      <c r="AL9" s="81" t="str">
        <f t="shared" si="4"/>
        <v/>
      </c>
      <c r="AM9" s="81" t="str">
        <f t="shared" si="5"/>
        <v/>
      </c>
      <c r="AN9" s="81" t="str">
        <f t="shared" si="6"/>
        <v/>
      </c>
      <c r="AO9" s="81" t="str">
        <f t="shared" si="7"/>
        <v/>
      </c>
      <c r="AP9" s="81" t="str">
        <f t="shared" si="8"/>
        <v/>
      </c>
      <c r="AQ9" s="81" t="str">
        <f t="shared" si="9"/>
        <v/>
      </c>
      <c r="AR9" s="81" t="str">
        <f t="shared" si="10"/>
        <v/>
      </c>
      <c r="AS9" s="81" t="str">
        <f t="shared" si="11"/>
        <v/>
      </c>
      <c r="AT9" s="81" t="str">
        <f t="shared" si="12"/>
        <v/>
      </c>
      <c r="AU9" s="81" t="str">
        <f t="shared" si="13"/>
        <v/>
      </c>
      <c r="AV9" s="81" t="str">
        <f t="shared" si="14"/>
        <v/>
      </c>
      <c r="AW9" s="81" t="str">
        <f t="shared" si="15"/>
        <v/>
      </c>
      <c r="AX9" s="81" t="str">
        <f t="shared" si="16"/>
        <v/>
      </c>
      <c r="AY9" s="81" t="str">
        <f t="shared" si="17"/>
        <v/>
      </c>
      <c r="AZ9" s="81" t="str">
        <f t="shared" si="18"/>
        <v/>
      </c>
      <c r="BA9" s="81" t="str">
        <f t="shared" si="19"/>
        <v/>
      </c>
      <c r="BB9" s="81" t="str">
        <f t="shared" si="20"/>
        <v/>
      </c>
      <c r="BC9" s="81" t="str">
        <f t="shared" si="21"/>
        <v/>
      </c>
      <c r="BD9" s="81" t="str">
        <f t="shared" si="22"/>
        <v/>
      </c>
      <c r="BE9" s="81" t="str">
        <f t="shared" si="23"/>
        <v/>
      </c>
      <c r="BF9" s="81" t="str">
        <f t="shared" si="24"/>
        <v/>
      </c>
      <c r="BG9" s="81" t="str">
        <f t="shared" si="25"/>
        <v/>
      </c>
      <c r="BH9" s="81" t="str">
        <f t="shared" si="26"/>
        <v/>
      </c>
      <c r="BI9" s="81" t="str">
        <f t="shared" si="27"/>
        <v/>
      </c>
      <c r="BJ9" s="81" t="str">
        <f t="shared" si="28"/>
        <v/>
      </c>
      <c r="BK9" s="81" t="str">
        <f t="shared" si="29"/>
        <v/>
      </c>
    </row>
    <row r="10" spans="1:63" x14ac:dyDescent="0.3">
      <c r="A10" s="99">
        <v>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150"/>
      <c r="AG10" s="150"/>
      <c r="AH10" s="81" t="str">
        <f t="shared" si="30"/>
        <v/>
      </c>
      <c r="AI10" s="81" t="str">
        <f t="shared" si="1"/>
        <v/>
      </c>
      <c r="AJ10" s="81" t="str">
        <f t="shared" si="2"/>
        <v/>
      </c>
      <c r="AK10" s="81" t="str">
        <f t="shared" si="3"/>
        <v/>
      </c>
      <c r="AL10" s="81" t="str">
        <f t="shared" si="4"/>
        <v/>
      </c>
      <c r="AM10" s="81" t="str">
        <f t="shared" si="5"/>
        <v/>
      </c>
      <c r="AN10" s="81" t="str">
        <f t="shared" si="6"/>
        <v/>
      </c>
      <c r="AO10" s="81" t="str">
        <f t="shared" si="7"/>
        <v/>
      </c>
      <c r="AP10" s="81" t="str">
        <f t="shared" si="8"/>
        <v/>
      </c>
      <c r="AQ10" s="81" t="str">
        <f t="shared" si="9"/>
        <v/>
      </c>
      <c r="AR10" s="81" t="str">
        <f t="shared" si="10"/>
        <v/>
      </c>
      <c r="AS10" s="81" t="str">
        <f t="shared" si="11"/>
        <v/>
      </c>
      <c r="AT10" s="81" t="str">
        <f t="shared" si="12"/>
        <v/>
      </c>
      <c r="AU10" s="81" t="str">
        <f t="shared" si="13"/>
        <v/>
      </c>
      <c r="AV10" s="81" t="str">
        <f t="shared" si="14"/>
        <v/>
      </c>
      <c r="AW10" s="81" t="str">
        <f t="shared" si="15"/>
        <v/>
      </c>
      <c r="AX10" s="81" t="str">
        <f t="shared" si="16"/>
        <v/>
      </c>
      <c r="AY10" s="81" t="str">
        <f t="shared" si="17"/>
        <v/>
      </c>
      <c r="AZ10" s="81" t="str">
        <f t="shared" si="18"/>
        <v/>
      </c>
      <c r="BA10" s="81" t="str">
        <f t="shared" si="19"/>
        <v/>
      </c>
      <c r="BB10" s="81" t="str">
        <f t="shared" si="20"/>
        <v/>
      </c>
      <c r="BC10" s="81" t="str">
        <f t="shared" si="21"/>
        <v/>
      </c>
      <c r="BD10" s="81" t="str">
        <f t="shared" si="22"/>
        <v/>
      </c>
      <c r="BE10" s="81" t="str">
        <f t="shared" si="23"/>
        <v/>
      </c>
      <c r="BF10" s="81" t="str">
        <f t="shared" si="24"/>
        <v/>
      </c>
      <c r="BG10" s="81" t="str">
        <f t="shared" si="25"/>
        <v/>
      </c>
      <c r="BH10" s="81" t="str">
        <f t="shared" si="26"/>
        <v/>
      </c>
      <c r="BI10" s="81" t="str">
        <f t="shared" si="27"/>
        <v/>
      </c>
      <c r="BJ10" s="81" t="str">
        <f t="shared" si="28"/>
        <v/>
      </c>
      <c r="BK10" s="81" t="str">
        <f t="shared" si="29"/>
        <v/>
      </c>
    </row>
    <row r="11" spans="1:63" x14ac:dyDescent="0.3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150"/>
      <c r="AG11" s="150"/>
      <c r="AH11" s="81" t="str">
        <f t="shared" si="30"/>
        <v/>
      </c>
      <c r="AI11" s="81" t="str">
        <f t="shared" si="1"/>
        <v/>
      </c>
      <c r="AJ11" s="81" t="str">
        <f t="shared" si="2"/>
        <v/>
      </c>
      <c r="AK11" s="81" t="str">
        <f t="shared" si="3"/>
        <v/>
      </c>
      <c r="AL11" s="81" t="str">
        <f t="shared" si="4"/>
        <v/>
      </c>
      <c r="AM11" s="81" t="str">
        <f t="shared" si="5"/>
        <v/>
      </c>
      <c r="AN11" s="81" t="str">
        <f t="shared" si="6"/>
        <v/>
      </c>
      <c r="AO11" s="81" t="str">
        <f t="shared" si="7"/>
        <v/>
      </c>
      <c r="AP11" s="81" t="str">
        <f t="shared" si="8"/>
        <v/>
      </c>
      <c r="AQ11" s="81" t="str">
        <f t="shared" si="9"/>
        <v/>
      </c>
      <c r="AR11" s="81" t="str">
        <f t="shared" si="10"/>
        <v/>
      </c>
      <c r="AS11" s="81" t="str">
        <f t="shared" si="11"/>
        <v/>
      </c>
      <c r="AT11" s="81" t="str">
        <f t="shared" si="12"/>
        <v/>
      </c>
      <c r="AU11" s="81" t="str">
        <f t="shared" si="13"/>
        <v/>
      </c>
      <c r="AV11" s="81" t="str">
        <f t="shared" si="14"/>
        <v/>
      </c>
      <c r="AW11" s="81" t="str">
        <f t="shared" si="15"/>
        <v/>
      </c>
      <c r="AX11" s="81" t="str">
        <f t="shared" si="16"/>
        <v/>
      </c>
      <c r="AY11" s="81" t="str">
        <f t="shared" si="17"/>
        <v/>
      </c>
      <c r="AZ11" s="81" t="str">
        <f t="shared" si="18"/>
        <v/>
      </c>
      <c r="BA11" s="81" t="str">
        <f t="shared" si="19"/>
        <v/>
      </c>
      <c r="BB11" s="81" t="str">
        <f t="shared" si="20"/>
        <v/>
      </c>
      <c r="BC11" s="81" t="str">
        <f t="shared" si="21"/>
        <v/>
      </c>
      <c r="BD11" s="81" t="str">
        <f t="shared" si="22"/>
        <v/>
      </c>
      <c r="BE11" s="81" t="str">
        <f t="shared" si="23"/>
        <v/>
      </c>
      <c r="BF11" s="81" t="str">
        <f t="shared" si="24"/>
        <v/>
      </c>
      <c r="BG11" s="81" t="str">
        <f t="shared" si="25"/>
        <v/>
      </c>
      <c r="BH11" s="81" t="str">
        <f t="shared" si="26"/>
        <v/>
      </c>
      <c r="BI11" s="81" t="str">
        <f t="shared" si="27"/>
        <v/>
      </c>
      <c r="BJ11" s="81" t="str">
        <f t="shared" si="28"/>
        <v/>
      </c>
      <c r="BK11" s="81" t="str">
        <f t="shared" si="29"/>
        <v/>
      </c>
    </row>
    <row r="12" spans="1:63" x14ac:dyDescent="0.3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150"/>
      <c r="AG12" s="150"/>
      <c r="AH12" s="81" t="str">
        <f t="shared" si="30"/>
        <v/>
      </c>
      <c r="AI12" s="81" t="str">
        <f t="shared" si="1"/>
        <v/>
      </c>
      <c r="AJ12" s="81" t="str">
        <f t="shared" si="2"/>
        <v/>
      </c>
      <c r="AK12" s="81" t="str">
        <f t="shared" si="3"/>
        <v/>
      </c>
      <c r="AL12" s="81" t="str">
        <f t="shared" si="4"/>
        <v/>
      </c>
      <c r="AM12" s="81" t="str">
        <f t="shared" si="5"/>
        <v/>
      </c>
      <c r="AN12" s="81" t="str">
        <f t="shared" si="6"/>
        <v/>
      </c>
      <c r="AO12" s="81" t="str">
        <f t="shared" si="7"/>
        <v/>
      </c>
      <c r="AP12" s="81" t="str">
        <f t="shared" si="8"/>
        <v/>
      </c>
      <c r="AQ12" s="81" t="str">
        <f t="shared" si="9"/>
        <v/>
      </c>
      <c r="AR12" s="81" t="str">
        <f t="shared" si="10"/>
        <v/>
      </c>
      <c r="AS12" s="81" t="str">
        <f t="shared" si="11"/>
        <v/>
      </c>
      <c r="AT12" s="81" t="str">
        <f t="shared" si="12"/>
        <v/>
      </c>
      <c r="AU12" s="81" t="str">
        <f t="shared" si="13"/>
        <v/>
      </c>
      <c r="AV12" s="81" t="str">
        <f t="shared" si="14"/>
        <v/>
      </c>
      <c r="AW12" s="81" t="str">
        <f t="shared" si="15"/>
        <v/>
      </c>
      <c r="AX12" s="81" t="str">
        <f t="shared" si="16"/>
        <v/>
      </c>
      <c r="AY12" s="81" t="str">
        <f t="shared" si="17"/>
        <v/>
      </c>
      <c r="AZ12" s="81" t="str">
        <f t="shared" si="18"/>
        <v/>
      </c>
      <c r="BA12" s="81" t="str">
        <f t="shared" si="19"/>
        <v/>
      </c>
      <c r="BB12" s="81" t="str">
        <f t="shared" si="20"/>
        <v/>
      </c>
      <c r="BC12" s="81" t="str">
        <f t="shared" si="21"/>
        <v/>
      </c>
      <c r="BD12" s="81" t="str">
        <f t="shared" si="22"/>
        <v/>
      </c>
      <c r="BE12" s="81" t="str">
        <f t="shared" si="23"/>
        <v/>
      </c>
      <c r="BF12" s="81" t="str">
        <f t="shared" si="24"/>
        <v/>
      </c>
      <c r="BG12" s="81" t="str">
        <f t="shared" si="25"/>
        <v/>
      </c>
      <c r="BH12" s="81" t="str">
        <f t="shared" si="26"/>
        <v/>
      </c>
      <c r="BI12" s="81" t="str">
        <f t="shared" si="27"/>
        <v/>
      </c>
      <c r="BJ12" s="81" t="str">
        <f t="shared" si="28"/>
        <v/>
      </c>
      <c r="BK12" s="81" t="str">
        <f t="shared" si="29"/>
        <v/>
      </c>
    </row>
    <row r="13" spans="1:63" x14ac:dyDescent="0.3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150"/>
      <c r="AG13" s="150"/>
      <c r="AH13" s="81" t="str">
        <f t="shared" si="30"/>
        <v/>
      </c>
      <c r="AI13" s="81" t="str">
        <f t="shared" si="1"/>
        <v/>
      </c>
      <c r="AJ13" s="81" t="str">
        <f t="shared" si="2"/>
        <v/>
      </c>
      <c r="AK13" s="81" t="str">
        <f t="shared" si="3"/>
        <v/>
      </c>
      <c r="AL13" s="81" t="str">
        <f t="shared" si="4"/>
        <v/>
      </c>
      <c r="AM13" s="81" t="str">
        <f t="shared" si="5"/>
        <v/>
      </c>
      <c r="AN13" s="81" t="str">
        <f t="shared" si="6"/>
        <v/>
      </c>
      <c r="AO13" s="81" t="str">
        <f t="shared" si="7"/>
        <v/>
      </c>
      <c r="AP13" s="81" t="str">
        <f t="shared" si="8"/>
        <v/>
      </c>
      <c r="AQ13" s="81" t="str">
        <f t="shared" si="9"/>
        <v/>
      </c>
      <c r="AR13" s="81" t="str">
        <f t="shared" si="10"/>
        <v/>
      </c>
      <c r="AS13" s="81" t="str">
        <f t="shared" si="11"/>
        <v/>
      </c>
      <c r="AT13" s="81" t="str">
        <f t="shared" si="12"/>
        <v/>
      </c>
      <c r="AU13" s="81" t="str">
        <f t="shared" si="13"/>
        <v/>
      </c>
      <c r="AV13" s="81" t="str">
        <f t="shared" si="14"/>
        <v/>
      </c>
      <c r="AW13" s="81" t="str">
        <f t="shared" si="15"/>
        <v/>
      </c>
      <c r="AX13" s="81" t="str">
        <f t="shared" si="16"/>
        <v/>
      </c>
      <c r="AY13" s="81" t="str">
        <f t="shared" si="17"/>
        <v/>
      </c>
      <c r="AZ13" s="81" t="str">
        <f t="shared" si="18"/>
        <v/>
      </c>
      <c r="BA13" s="81" t="str">
        <f t="shared" si="19"/>
        <v/>
      </c>
      <c r="BB13" s="81" t="str">
        <f t="shared" si="20"/>
        <v/>
      </c>
      <c r="BC13" s="81" t="str">
        <f t="shared" si="21"/>
        <v/>
      </c>
      <c r="BD13" s="81" t="str">
        <f t="shared" si="22"/>
        <v/>
      </c>
      <c r="BE13" s="81" t="str">
        <f t="shared" si="23"/>
        <v/>
      </c>
      <c r="BF13" s="81" t="str">
        <f t="shared" si="24"/>
        <v/>
      </c>
      <c r="BG13" s="81" t="str">
        <f t="shared" si="25"/>
        <v/>
      </c>
      <c r="BH13" s="81" t="str">
        <f t="shared" si="26"/>
        <v/>
      </c>
      <c r="BI13" s="81" t="str">
        <f t="shared" si="27"/>
        <v/>
      </c>
      <c r="BJ13" s="81" t="str">
        <f t="shared" si="28"/>
        <v/>
      </c>
      <c r="BK13" s="81" t="str">
        <f t="shared" si="29"/>
        <v/>
      </c>
    </row>
    <row r="14" spans="1:63" x14ac:dyDescent="0.3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150"/>
      <c r="AG14" s="150"/>
      <c r="AH14" s="81" t="str">
        <f t="shared" si="30"/>
        <v/>
      </c>
      <c r="AI14" s="81" t="str">
        <f t="shared" si="1"/>
        <v/>
      </c>
      <c r="AJ14" s="81" t="str">
        <f t="shared" si="2"/>
        <v/>
      </c>
      <c r="AK14" s="81" t="str">
        <f t="shared" si="3"/>
        <v/>
      </c>
      <c r="AL14" s="81" t="str">
        <f t="shared" si="4"/>
        <v/>
      </c>
      <c r="AM14" s="81" t="str">
        <f t="shared" si="5"/>
        <v/>
      </c>
      <c r="AN14" s="81" t="str">
        <f t="shared" si="6"/>
        <v/>
      </c>
      <c r="AO14" s="81" t="str">
        <f t="shared" si="7"/>
        <v/>
      </c>
      <c r="AP14" s="81" t="str">
        <f t="shared" si="8"/>
        <v/>
      </c>
      <c r="AQ14" s="81" t="str">
        <f t="shared" si="9"/>
        <v/>
      </c>
      <c r="AR14" s="81" t="str">
        <f t="shared" si="10"/>
        <v/>
      </c>
      <c r="AS14" s="81" t="str">
        <f t="shared" si="11"/>
        <v/>
      </c>
      <c r="AT14" s="81" t="str">
        <f t="shared" si="12"/>
        <v/>
      </c>
      <c r="AU14" s="81" t="str">
        <f t="shared" si="13"/>
        <v/>
      </c>
      <c r="AV14" s="81" t="str">
        <f t="shared" si="14"/>
        <v/>
      </c>
      <c r="AW14" s="81" t="str">
        <f t="shared" si="15"/>
        <v/>
      </c>
      <c r="AX14" s="81" t="str">
        <f t="shared" si="16"/>
        <v/>
      </c>
      <c r="AY14" s="81" t="str">
        <f t="shared" si="17"/>
        <v/>
      </c>
      <c r="AZ14" s="81" t="str">
        <f t="shared" si="18"/>
        <v/>
      </c>
      <c r="BA14" s="81" t="str">
        <f t="shared" si="19"/>
        <v/>
      </c>
      <c r="BB14" s="81" t="str">
        <f t="shared" si="20"/>
        <v/>
      </c>
      <c r="BC14" s="81" t="str">
        <f t="shared" si="21"/>
        <v/>
      </c>
      <c r="BD14" s="81" t="str">
        <f t="shared" si="22"/>
        <v/>
      </c>
      <c r="BE14" s="81" t="str">
        <f t="shared" si="23"/>
        <v/>
      </c>
      <c r="BF14" s="81" t="str">
        <f t="shared" si="24"/>
        <v/>
      </c>
      <c r="BG14" s="81" t="str">
        <f t="shared" si="25"/>
        <v/>
      </c>
      <c r="BH14" s="81" t="str">
        <f t="shared" si="26"/>
        <v/>
      </c>
      <c r="BI14" s="81" t="str">
        <f t="shared" si="27"/>
        <v/>
      </c>
      <c r="BJ14" s="81" t="str">
        <f t="shared" si="28"/>
        <v/>
      </c>
      <c r="BK14" s="81" t="str">
        <f t="shared" si="29"/>
        <v/>
      </c>
    </row>
    <row r="15" spans="1:63" x14ac:dyDescent="0.3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150"/>
      <c r="AG15" s="150"/>
      <c r="AH15" s="81" t="str">
        <f t="shared" si="30"/>
        <v/>
      </c>
      <c r="AI15" s="81" t="str">
        <f t="shared" si="1"/>
        <v/>
      </c>
      <c r="AJ15" s="81" t="str">
        <f t="shared" si="2"/>
        <v/>
      </c>
      <c r="AK15" s="81" t="str">
        <f t="shared" si="3"/>
        <v/>
      </c>
      <c r="AL15" s="81" t="str">
        <f t="shared" si="4"/>
        <v/>
      </c>
      <c r="AM15" s="81" t="str">
        <f t="shared" si="5"/>
        <v/>
      </c>
      <c r="AN15" s="81" t="str">
        <f t="shared" si="6"/>
        <v/>
      </c>
      <c r="AO15" s="81" t="str">
        <f t="shared" si="7"/>
        <v/>
      </c>
      <c r="AP15" s="81" t="str">
        <f t="shared" si="8"/>
        <v/>
      </c>
      <c r="AQ15" s="81" t="str">
        <f t="shared" si="9"/>
        <v/>
      </c>
      <c r="AR15" s="81" t="str">
        <f t="shared" si="10"/>
        <v/>
      </c>
      <c r="AS15" s="81" t="str">
        <f t="shared" si="11"/>
        <v/>
      </c>
      <c r="AT15" s="81" t="str">
        <f t="shared" si="12"/>
        <v/>
      </c>
      <c r="AU15" s="81" t="str">
        <f t="shared" si="13"/>
        <v/>
      </c>
      <c r="AV15" s="81" t="str">
        <f t="shared" si="14"/>
        <v/>
      </c>
      <c r="AW15" s="81" t="str">
        <f t="shared" si="15"/>
        <v/>
      </c>
      <c r="AX15" s="81" t="str">
        <f t="shared" si="16"/>
        <v/>
      </c>
      <c r="AY15" s="81" t="str">
        <f t="shared" si="17"/>
        <v/>
      </c>
      <c r="AZ15" s="81" t="str">
        <f t="shared" si="18"/>
        <v/>
      </c>
      <c r="BA15" s="81" t="str">
        <f t="shared" si="19"/>
        <v/>
      </c>
      <c r="BB15" s="81" t="str">
        <f t="shared" si="20"/>
        <v/>
      </c>
      <c r="BC15" s="81" t="str">
        <f t="shared" si="21"/>
        <v/>
      </c>
      <c r="BD15" s="81" t="str">
        <f t="shared" si="22"/>
        <v/>
      </c>
      <c r="BE15" s="81" t="str">
        <f t="shared" si="23"/>
        <v/>
      </c>
      <c r="BF15" s="81" t="str">
        <f t="shared" si="24"/>
        <v/>
      </c>
      <c r="BG15" s="81" t="str">
        <f t="shared" si="25"/>
        <v/>
      </c>
      <c r="BH15" s="81" t="str">
        <f t="shared" si="26"/>
        <v/>
      </c>
      <c r="BI15" s="81" t="str">
        <f t="shared" si="27"/>
        <v/>
      </c>
      <c r="BJ15" s="81" t="str">
        <f t="shared" si="28"/>
        <v/>
      </c>
      <c r="BK15" s="81" t="str">
        <f t="shared" si="29"/>
        <v/>
      </c>
    </row>
    <row r="16" spans="1:63" x14ac:dyDescent="0.3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150"/>
      <c r="AG16" s="150"/>
      <c r="AH16" s="81" t="str">
        <f t="shared" si="30"/>
        <v/>
      </c>
      <c r="AI16" s="81" t="str">
        <f t="shared" si="1"/>
        <v/>
      </c>
      <c r="AJ16" s="81" t="str">
        <f t="shared" si="2"/>
        <v/>
      </c>
      <c r="AK16" s="81" t="str">
        <f t="shared" si="3"/>
        <v/>
      </c>
      <c r="AL16" s="81" t="str">
        <f t="shared" si="4"/>
        <v/>
      </c>
      <c r="AM16" s="81" t="str">
        <f t="shared" si="5"/>
        <v/>
      </c>
      <c r="AN16" s="81" t="str">
        <f t="shared" si="6"/>
        <v/>
      </c>
      <c r="AO16" s="81" t="str">
        <f t="shared" si="7"/>
        <v/>
      </c>
      <c r="AP16" s="81" t="str">
        <f t="shared" si="8"/>
        <v/>
      </c>
      <c r="AQ16" s="81" t="str">
        <f t="shared" si="9"/>
        <v/>
      </c>
      <c r="AR16" s="81" t="str">
        <f t="shared" si="10"/>
        <v/>
      </c>
      <c r="AS16" s="81" t="str">
        <f t="shared" si="11"/>
        <v/>
      </c>
      <c r="AT16" s="81" t="str">
        <f t="shared" si="12"/>
        <v/>
      </c>
      <c r="AU16" s="81" t="str">
        <f t="shared" si="13"/>
        <v/>
      </c>
      <c r="AV16" s="81" t="str">
        <f t="shared" si="14"/>
        <v/>
      </c>
      <c r="AW16" s="81" t="str">
        <f t="shared" si="15"/>
        <v/>
      </c>
      <c r="AX16" s="81" t="str">
        <f t="shared" si="16"/>
        <v/>
      </c>
      <c r="AY16" s="81" t="str">
        <f t="shared" si="17"/>
        <v/>
      </c>
      <c r="AZ16" s="81" t="str">
        <f t="shared" si="18"/>
        <v/>
      </c>
      <c r="BA16" s="81" t="str">
        <f t="shared" si="19"/>
        <v/>
      </c>
      <c r="BB16" s="81" t="str">
        <f t="shared" si="20"/>
        <v/>
      </c>
      <c r="BC16" s="81" t="str">
        <f t="shared" si="21"/>
        <v/>
      </c>
      <c r="BD16" s="81" t="str">
        <f t="shared" si="22"/>
        <v/>
      </c>
      <c r="BE16" s="81" t="str">
        <f t="shared" si="23"/>
        <v/>
      </c>
      <c r="BF16" s="81" t="str">
        <f t="shared" si="24"/>
        <v/>
      </c>
      <c r="BG16" s="81" t="str">
        <f t="shared" si="25"/>
        <v/>
      </c>
      <c r="BH16" s="81" t="str">
        <f t="shared" si="26"/>
        <v/>
      </c>
      <c r="BI16" s="81" t="str">
        <f t="shared" si="27"/>
        <v/>
      </c>
      <c r="BJ16" s="81" t="str">
        <f t="shared" si="28"/>
        <v/>
      </c>
      <c r="BK16" s="81" t="str">
        <f t="shared" si="29"/>
        <v/>
      </c>
    </row>
    <row r="17" spans="1:63" x14ac:dyDescent="0.3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150"/>
      <c r="AG17" s="150"/>
      <c r="AH17" s="81" t="str">
        <f t="shared" si="30"/>
        <v/>
      </c>
      <c r="AI17" s="81" t="str">
        <f t="shared" si="1"/>
        <v/>
      </c>
      <c r="AJ17" s="81" t="str">
        <f t="shared" si="2"/>
        <v/>
      </c>
      <c r="AK17" s="81" t="str">
        <f t="shared" si="3"/>
        <v/>
      </c>
      <c r="AL17" s="81" t="str">
        <f t="shared" si="4"/>
        <v/>
      </c>
      <c r="AM17" s="81" t="str">
        <f t="shared" si="5"/>
        <v/>
      </c>
      <c r="AN17" s="81" t="str">
        <f t="shared" si="6"/>
        <v/>
      </c>
      <c r="AO17" s="81" t="str">
        <f t="shared" si="7"/>
        <v/>
      </c>
      <c r="AP17" s="81" t="str">
        <f t="shared" si="8"/>
        <v/>
      </c>
      <c r="AQ17" s="81" t="str">
        <f t="shared" si="9"/>
        <v/>
      </c>
      <c r="AR17" s="81" t="str">
        <f t="shared" si="10"/>
        <v/>
      </c>
      <c r="AS17" s="81" t="str">
        <f t="shared" si="11"/>
        <v/>
      </c>
      <c r="AT17" s="81" t="str">
        <f t="shared" si="12"/>
        <v/>
      </c>
      <c r="AU17" s="81" t="str">
        <f t="shared" si="13"/>
        <v/>
      </c>
      <c r="AV17" s="81" t="str">
        <f t="shared" si="14"/>
        <v/>
      </c>
      <c r="AW17" s="81" t="str">
        <f t="shared" si="15"/>
        <v/>
      </c>
      <c r="AX17" s="81" t="str">
        <f t="shared" si="16"/>
        <v/>
      </c>
      <c r="AY17" s="81" t="str">
        <f t="shared" si="17"/>
        <v/>
      </c>
      <c r="AZ17" s="81" t="str">
        <f t="shared" si="18"/>
        <v/>
      </c>
      <c r="BA17" s="81" t="str">
        <f t="shared" si="19"/>
        <v/>
      </c>
      <c r="BB17" s="81" t="str">
        <f t="shared" si="20"/>
        <v/>
      </c>
      <c r="BC17" s="81" t="str">
        <f t="shared" si="21"/>
        <v/>
      </c>
      <c r="BD17" s="81" t="str">
        <f t="shared" si="22"/>
        <v/>
      </c>
      <c r="BE17" s="81" t="str">
        <f t="shared" si="23"/>
        <v/>
      </c>
      <c r="BF17" s="81" t="str">
        <f t="shared" si="24"/>
        <v/>
      </c>
      <c r="BG17" s="81" t="str">
        <f t="shared" si="25"/>
        <v/>
      </c>
      <c r="BH17" s="81" t="str">
        <f t="shared" si="26"/>
        <v/>
      </c>
      <c r="BI17" s="81" t="str">
        <f t="shared" si="27"/>
        <v/>
      </c>
      <c r="BJ17" s="81" t="str">
        <f t="shared" si="28"/>
        <v/>
      </c>
      <c r="BK17" s="81" t="str">
        <f t="shared" si="29"/>
        <v/>
      </c>
    </row>
    <row r="18" spans="1:63" x14ac:dyDescent="0.3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150"/>
      <c r="AG18" s="150"/>
      <c r="AH18" s="81" t="str">
        <f t="shared" si="30"/>
        <v/>
      </c>
      <c r="AI18" s="81" t="str">
        <f t="shared" si="1"/>
        <v/>
      </c>
      <c r="AJ18" s="81" t="str">
        <f t="shared" si="2"/>
        <v/>
      </c>
      <c r="AK18" s="81" t="str">
        <f t="shared" si="3"/>
        <v/>
      </c>
      <c r="AL18" s="81" t="str">
        <f t="shared" si="4"/>
        <v/>
      </c>
      <c r="AM18" s="81" t="str">
        <f t="shared" si="5"/>
        <v/>
      </c>
      <c r="AN18" s="81" t="str">
        <f t="shared" si="6"/>
        <v/>
      </c>
      <c r="AO18" s="81" t="str">
        <f t="shared" si="7"/>
        <v/>
      </c>
      <c r="AP18" s="81" t="str">
        <f t="shared" si="8"/>
        <v/>
      </c>
      <c r="AQ18" s="81" t="str">
        <f t="shared" si="9"/>
        <v/>
      </c>
      <c r="AR18" s="81" t="str">
        <f t="shared" si="10"/>
        <v/>
      </c>
      <c r="AS18" s="81" t="str">
        <f t="shared" si="11"/>
        <v/>
      </c>
      <c r="AT18" s="81" t="str">
        <f t="shared" si="12"/>
        <v/>
      </c>
      <c r="AU18" s="81" t="str">
        <f t="shared" si="13"/>
        <v/>
      </c>
      <c r="AV18" s="81" t="str">
        <f t="shared" si="14"/>
        <v/>
      </c>
      <c r="AW18" s="81" t="str">
        <f t="shared" si="15"/>
        <v/>
      </c>
      <c r="AX18" s="81" t="str">
        <f t="shared" si="16"/>
        <v/>
      </c>
      <c r="AY18" s="81" t="str">
        <f t="shared" si="17"/>
        <v/>
      </c>
      <c r="AZ18" s="81" t="str">
        <f t="shared" si="18"/>
        <v/>
      </c>
      <c r="BA18" s="81" t="str">
        <f t="shared" si="19"/>
        <v/>
      </c>
      <c r="BB18" s="81" t="str">
        <f t="shared" si="20"/>
        <v/>
      </c>
      <c r="BC18" s="81" t="str">
        <f t="shared" si="21"/>
        <v/>
      </c>
      <c r="BD18" s="81" t="str">
        <f t="shared" si="22"/>
        <v/>
      </c>
      <c r="BE18" s="81" t="str">
        <f t="shared" si="23"/>
        <v/>
      </c>
      <c r="BF18" s="81" t="str">
        <f t="shared" si="24"/>
        <v/>
      </c>
      <c r="BG18" s="81" t="str">
        <f t="shared" si="25"/>
        <v/>
      </c>
      <c r="BH18" s="81" t="str">
        <f t="shared" si="26"/>
        <v/>
      </c>
      <c r="BI18" s="81" t="str">
        <f t="shared" si="27"/>
        <v/>
      </c>
      <c r="BJ18" s="81" t="str">
        <f t="shared" si="28"/>
        <v/>
      </c>
      <c r="BK18" s="81" t="str">
        <f t="shared" si="29"/>
        <v/>
      </c>
    </row>
    <row r="19" spans="1:63" x14ac:dyDescent="0.3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150"/>
      <c r="AG19" s="150"/>
      <c r="AH19" s="81" t="str">
        <f t="shared" si="30"/>
        <v/>
      </c>
      <c r="AI19" s="81" t="str">
        <f t="shared" si="1"/>
        <v/>
      </c>
      <c r="AJ19" s="81" t="str">
        <f t="shared" si="2"/>
        <v/>
      </c>
      <c r="AK19" s="81" t="str">
        <f t="shared" si="3"/>
        <v/>
      </c>
      <c r="AL19" s="81" t="str">
        <f t="shared" si="4"/>
        <v/>
      </c>
      <c r="AM19" s="81" t="str">
        <f t="shared" si="5"/>
        <v/>
      </c>
      <c r="AN19" s="81" t="str">
        <f t="shared" si="6"/>
        <v/>
      </c>
      <c r="AO19" s="81" t="str">
        <f t="shared" si="7"/>
        <v/>
      </c>
      <c r="AP19" s="81" t="str">
        <f t="shared" si="8"/>
        <v/>
      </c>
      <c r="AQ19" s="81" t="str">
        <f t="shared" si="9"/>
        <v/>
      </c>
      <c r="AR19" s="81" t="str">
        <f t="shared" si="10"/>
        <v/>
      </c>
      <c r="AS19" s="81" t="str">
        <f t="shared" si="11"/>
        <v/>
      </c>
      <c r="AT19" s="81" t="str">
        <f t="shared" si="12"/>
        <v/>
      </c>
      <c r="AU19" s="81" t="str">
        <f t="shared" si="13"/>
        <v/>
      </c>
      <c r="AV19" s="81" t="str">
        <f t="shared" si="14"/>
        <v/>
      </c>
      <c r="AW19" s="81" t="str">
        <f t="shared" si="15"/>
        <v/>
      </c>
      <c r="AX19" s="81" t="str">
        <f t="shared" si="16"/>
        <v/>
      </c>
      <c r="AY19" s="81" t="str">
        <f t="shared" si="17"/>
        <v/>
      </c>
      <c r="AZ19" s="81" t="str">
        <f t="shared" si="18"/>
        <v/>
      </c>
      <c r="BA19" s="81" t="str">
        <f t="shared" si="19"/>
        <v/>
      </c>
      <c r="BB19" s="81" t="str">
        <f t="shared" si="20"/>
        <v/>
      </c>
      <c r="BC19" s="81" t="str">
        <f t="shared" si="21"/>
        <v/>
      </c>
      <c r="BD19" s="81" t="str">
        <f t="shared" si="22"/>
        <v/>
      </c>
      <c r="BE19" s="81" t="str">
        <f t="shared" si="23"/>
        <v/>
      </c>
      <c r="BF19" s="81" t="str">
        <f t="shared" si="24"/>
        <v/>
      </c>
      <c r="BG19" s="81" t="str">
        <f t="shared" si="25"/>
        <v/>
      </c>
      <c r="BH19" s="81" t="str">
        <f t="shared" si="26"/>
        <v/>
      </c>
      <c r="BI19" s="81" t="str">
        <f t="shared" si="27"/>
        <v/>
      </c>
      <c r="BJ19" s="81" t="str">
        <f t="shared" si="28"/>
        <v/>
      </c>
      <c r="BK19" s="81" t="str">
        <f t="shared" si="29"/>
        <v/>
      </c>
    </row>
    <row r="20" spans="1:63" x14ac:dyDescent="0.3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150"/>
      <c r="AG20" s="150"/>
      <c r="AH20" s="81" t="str">
        <f t="shared" si="30"/>
        <v/>
      </c>
      <c r="AI20" s="81" t="str">
        <f t="shared" si="1"/>
        <v/>
      </c>
      <c r="AJ20" s="81" t="str">
        <f t="shared" si="2"/>
        <v/>
      </c>
      <c r="AK20" s="81" t="str">
        <f t="shared" si="3"/>
        <v/>
      </c>
      <c r="AL20" s="81" t="str">
        <f t="shared" si="4"/>
        <v/>
      </c>
      <c r="AM20" s="81" t="str">
        <f t="shared" si="5"/>
        <v/>
      </c>
      <c r="AN20" s="81" t="str">
        <f t="shared" si="6"/>
        <v/>
      </c>
      <c r="AO20" s="81" t="str">
        <f t="shared" si="7"/>
        <v/>
      </c>
      <c r="AP20" s="81" t="str">
        <f t="shared" si="8"/>
        <v/>
      </c>
      <c r="AQ20" s="81" t="str">
        <f t="shared" si="9"/>
        <v/>
      </c>
      <c r="AR20" s="81" t="str">
        <f t="shared" si="10"/>
        <v/>
      </c>
      <c r="AS20" s="81" t="str">
        <f t="shared" si="11"/>
        <v/>
      </c>
      <c r="AT20" s="81" t="str">
        <f t="shared" si="12"/>
        <v/>
      </c>
      <c r="AU20" s="81" t="str">
        <f t="shared" si="13"/>
        <v/>
      </c>
      <c r="AV20" s="81" t="str">
        <f t="shared" si="14"/>
        <v/>
      </c>
      <c r="AW20" s="81" t="str">
        <f t="shared" si="15"/>
        <v/>
      </c>
      <c r="AX20" s="81" t="str">
        <f t="shared" si="16"/>
        <v/>
      </c>
      <c r="AY20" s="81" t="str">
        <f t="shared" si="17"/>
        <v/>
      </c>
      <c r="AZ20" s="81" t="str">
        <f t="shared" si="18"/>
        <v/>
      </c>
      <c r="BA20" s="81" t="str">
        <f t="shared" si="19"/>
        <v/>
      </c>
      <c r="BB20" s="81" t="str">
        <f t="shared" si="20"/>
        <v/>
      </c>
      <c r="BC20" s="81" t="str">
        <f t="shared" si="21"/>
        <v/>
      </c>
      <c r="BD20" s="81" t="str">
        <f t="shared" si="22"/>
        <v/>
      </c>
      <c r="BE20" s="81" t="str">
        <f t="shared" si="23"/>
        <v/>
      </c>
      <c r="BF20" s="81" t="str">
        <f t="shared" si="24"/>
        <v/>
      </c>
      <c r="BG20" s="81" t="str">
        <f t="shared" si="25"/>
        <v/>
      </c>
      <c r="BH20" s="81" t="str">
        <f t="shared" si="26"/>
        <v/>
      </c>
      <c r="BI20" s="81" t="str">
        <f t="shared" si="27"/>
        <v/>
      </c>
      <c r="BJ20" s="81" t="str">
        <f t="shared" si="28"/>
        <v/>
      </c>
      <c r="BK20" s="81" t="str">
        <f t="shared" si="29"/>
        <v/>
      </c>
    </row>
    <row r="21" spans="1:63" x14ac:dyDescent="0.3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150"/>
      <c r="AG21" s="150"/>
      <c r="AH21" s="81" t="str">
        <f t="shared" si="30"/>
        <v/>
      </c>
      <c r="AI21" s="81" t="str">
        <f t="shared" si="1"/>
        <v/>
      </c>
      <c r="AJ21" s="81" t="str">
        <f t="shared" si="2"/>
        <v/>
      </c>
      <c r="AK21" s="81" t="str">
        <f t="shared" si="3"/>
        <v/>
      </c>
      <c r="AL21" s="81" t="str">
        <f t="shared" si="4"/>
        <v/>
      </c>
      <c r="AM21" s="81" t="str">
        <f t="shared" si="5"/>
        <v/>
      </c>
      <c r="AN21" s="81" t="str">
        <f t="shared" si="6"/>
        <v/>
      </c>
      <c r="AO21" s="81" t="str">
        <f t="shared" si="7"/>
        <v/>
      </c>
      <c r="AP21" s="81" t="str">
        <f t="shared" si="8"/>
        <v/>
      </c>
      <c r="AQ21" s="81" t="str">
        <f t="shared" si="9"/>
        <v/>
      </c>
      <c r="AR21" s="81" t="str">
        <f t="shared" si="10"/>
        <v/>
      </c>
      <c r="AS21" s="81" t="str">
        <f t="shared" si="11"/>
        <v/>
      </c>
      <c r="AT21" s="81" t="str">
        <f t="shared" si="12"/>
        <v/>
      </c>
      <c r="AU21" s="81" t="str">
        <f t="shared" si="13"/>
        <v/>
      </c>
      <c r="AV21" s="81" t="str">
        <f t="shared" si="14"/>
        <v/>
      </c>
      <c r="AW21" s="81" t="str">
        <f t="shared" si="15"/>
        <v/>
      </c>
      <c r="AX21" s="81" t="str">
        <f t="shared" si="16"/>
        <v/>
      </c>
      <c r="AY21" s="81" t="str">
        <f t="shared" si="17"/>
        <v/>
      </c>
      <c r="AZ21" s="81" t="str">
        <f t="shared" si="18"/>
        <v/>
      </c>
      <c r="BA21" s="81" t="str">
        <f t="shared" si="19"/>
        <v/>
      </c>
      <c r="BB21" s="81" t="str">
        <f t="shared" si="20"/>
        <v/>
      </c>
      <c r="BC21" s="81" t="str">
        <f t="shared" si="21"/>
        <v/>
      </c>
      <c r="BD21" s="81" t="str">
        <f t="shared" si="22"/>
        <v/>
      </c>
      <c r="BE21" s="81" t="str">
        <f t="shared" si="23"/>
        <v/>
      </c>
      <c r="BF21" s="81" t="str">
        <f t="shared" si="24"/>
        <v/>
      </c>
      <c r="BG21" s="81" t="str">
        <f t="shared" si="25"/>
        <v/>
      </c>
      <c r="BH21" s="81" t="str">
        <f t="shared" si="26"/>
        <v/>
      </c>
      <c r="BI21" s="81" t="str">
        <f t="shared" si="27"/>
        <v/>
      </c>
      <c r="BJ21" s="81" t="str">
        <f t="shared" si="28"/>
        <v/>
      </c>
      <c r="BK21" s="81" t="str">
        <f t="shared" si="29"/>
        <v/>
      </c>
    </row>
    <row r="22" spans="1:63" x14ac:dyDescent="0.3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150"/>
      <c r="AG22" s="150"/>
      <c r="AH22" s="81" t="str">
        <f t="shared" si="30"/>
        <v/>
      </c>
      <c r="AI22" s="81" t="str">
        <f t="shared" si="1"/>
        <v/>
      </c>
      <c r="AJ22" s="81" t="str">
        <f t="shared" si="2"/>
        <v/>
      </c>
      <c r="AK22" s="81" t="str">
        <f t="shared" si="3"/>
        <v/>
      </c>
      <c r="AL22" s="81" t="str">
        <f t="shared" si="4"/>
        <v/>
      </c>
      <c r="AM22" s="81" t="str">
        <f t="shared" si="5"/>
        <v/>
      </c>
      <c r="AN22" s="81" t="str">
        <f t="shared" si="6"/>
        <v/>
      </c>
      <c r="AO22" s="81" t="str">
        <f t="shared" si="7"/>
        <v/>
      </c>
      <c r="AP22" s="81" t="str">
        <f t="shared" si="8"/>
        <v/>
      </c>
      <c r="AQ22" s="81" t="str">
        <f t="shared" si="9"/>
        <v/>
      </c>
      <c r="AR22" s="81" t="str">
        <f t="shared" si="10"/>
        <v/>
      </c>
      <c r="AS22" s="81" t="str">
        <f t="shared" si="11"/>
        <v/>
      </c>
      <c r="AT22" s="81" t="str">
        <f t="shared" si="12"/>
        <v/>
      </c>
      <c r="AU22" s="81" t="str">
        <f t="shared" si="13"/>
        <v/>
      </c>
      <c r="AV22" s="81" t="str">
        <f t="shared" si="14"/>
        <v/>
      </c>
      <c r="AW22" s="81" t="str">
        <f t="shared" si="15"/>
        <v/>
      </c>
      <c r="AX22" s="81" t="str">
        <f t="shared" si="16"/>
        <v/>
      </c>
      <c r="AY22" s="81" t="str">
        <f t="shared" si="17"/>
        <v/>
      </c>
      <c r="AZ22" s="81" t="str">
        <f t="shared" si="18"/>
        <v/>
      </c>
      <c r="BA22" s="81" t="str">
        <f t="shared" si="19"/>
        <v/>
      </c>
      <c r="BB22" s="81" t="str">
        <f t="shared" si="20"/>
        <v/>
      </c>
      <c r="BC22" s="81" t="str">
        <f t="shared" si="21"/>
        <v/>
      </c>
      <c r="BD22" s="81" t="str">
        <f t="shared" si="22"/>
        <v/>
      </c>
      <c r="BE22" s="81" t="str">
        <f t="shared" si="23"/>
        <v/>
      </c>
      <c r="BF22" s="81" t="str">
        <f t="shared" si="24"/>
        <v/>
      </c>
      <c r="BG22" s="81" t="str">
        <f t="shared" si="25"/>
        <v/>
      </c>
      <c r="BH22" s="81" t="str">
        <f t="shared" si="26"/>
        <v/>
      </c>
      <c r="BI22" s="81" t="str">
        <f t="shared" si="27"/>
        <v/>
      </c>
      <c r="BJ22" s="81" t="str">
        <f t="shared" si="28"/>
        <v/>
      </c>
      <c r="BK22" s="81" t="str">
        <f t="shared" si="29"/>
        <v/>
      </c>
    </row>
    <row r="23" spans="1:63" x14ac:dyDescent="0.3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150"/>
      <c r="AG23" s="150"/>
      <c r="AH23" s="81" t="str">
        <f t="shared" si="30"/>
        <v/>
      </c>
      <c r="AI23" s="81" t="str">
        <f t="shared" si="1"/>
        <v/>
      </c>
      <c r="AJ23" s="81" t="str">
        <f t="shared" si="2"/>
        <v/>
      </c>
      <c r="AK23" s="81" t="str">
        <f t="shared" si="3"/>
        <v/>
      </c>
      <c r="AL23" s="81" t="str">
        <f t="shared" si="4"/>
        <v/>
      </c>
      <c r="AM23" s="81" t="str">
        <f t="shared" si="5"/>
        <v/>
      </c>
      <c r="AN23" s="81" t="str">
        <f t="shared" si="6"/>
        <v/>
      </c>
      <c r="AO23" s="81" t="str">
        <f t="shared" si="7"/>
        <v/>
      </c>
      <c r="AP23" s="81" t="str">
        <f t="shared" si="8"/>
        <v/>
      </c>
      <c r="AQ23" s="81" t="str">
        <f t="shared" si="9"/>
        <v/>
      </c>
      <c r="AR23" s="81" t="str">
        <f t="shared" si="10"/>
        <v/>
      </c>
      <c r="AS23" s="81" t="str">
        <f t="shared" si="11"/>
        <v/>
      </c>
      <c r="AT23" s="81" t="str">
        <f t="shared" si="12"/>
        <v/>
      </c>
      <c r="AU23" s="81" t="str">
        <f t="shared" si="13"/>
        <v/>
      </c>
      <c r="AV23" s="81" t="str">
        <f t="shared" si="14"/>
        <v/>
      </c>
      <c r="AW23" s="81" t="str">
        <f t="shared" si="15"/>
        <v/>
      </c>
      <c r="AX23" s="81" t="str">
        <f t="shared" si="16"/>
        <v/>
      </c>
      <c r="AY23" s="81" t="str">
        <f t="shared" si="17"/>
        <v/>
      </c>
      <c r="AZ23" s="81" t="str">
        <f t="shared" si="18"/>
        <v/>
      </c>
      <c r="BA23" s="81" t="str">
        <f t="shared" si="19"/>
        <v/>
      </c>
      <c r="BB23" s="81" t="str">
        <f t="shared" si="20"/>
        <v/>
      </c>
      <c r="BC23" s="81" t="str">
        <f t="shared" si="21"/>
        <v/>
      </c>
      <c r="BD23" s="81" t="str">
        <f t="shared" si="22"/>
        <v/>
      </c>
      <c r="BE23" s="81" t="str">
        <f t="shared" si="23"/>
        <v/>
      </c>
      <c r="BF23" s="81" t="str">
        <f t="shared" si="24"/>
        <v/>
      </c>
      <c r="BG23" s="81" t="str">
        <f t="shared" si="25"/>
        <v/>
      </c>
      <c r="BH23" s="81" t="str">
        <f t="shared" si="26"/>
        <v/>
      </c>
      <c r="BI23" s="81" t="str">
        <f t="shared" si="27"/>
        <v/>
      </c>
      <c r="BJ23" s="81" t="str">
        <f t="shared" si="28"/>
        <v/>
      </c>
      <c r="BK23" s="81" t="str">
        <f t="shared" si="29"/>
        <v/>
      </c>
    </row>
    <row r="24" spans="1:63" x14ac:dyDescent="0.3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150"/>
      <c r="AG24" s="150"/>
      <c r="AH24" s="81" t="str">
        <f t="shared" si="30"/>
        <v/>
      </c>
      <c r="AI24" s="81" t="str">
        <f t="shared" si="1"/>
        <v/>
      </c>
      <c r="AJ24" s="81" t="str">
        <f t="shared" si="2"/>
        <v/>
      </c>
      <c r="AK24" s="81" t="str">
        <f t="shared" si="3"/>
        <v/>
      </c>
      <c r="AL24" s="81" t="str">
        <f t="shared" si="4"/>
        <v/>
      </c>
      <c r="AM24" s="81" t="str">
        <f t="shared" si="5"/>
        <v/>
      </c>
      <c r="AN24" s="81" t="str">
        <f t="shared" si="6"/>
        <v/>
      </c>
      <c r="AO24" s="81" t="str">
        <f t="shared" si="7"/>
        <v/>
      </c>
      <c r="AP24" s="81" t="str">
        <f t="shared" si="8"/>
        <v/>
      </c>
      <c r="AQ24" s="81" t="str">
        <f t="shared" si="9"/>
        <v/>
      </c>
      <c r="AR24" s="81" t="str">
        <f t="shared" si="10"/>
        <v/>
      </c>
      <c r="AS24" s="81" t="str">
        <f t="shared" si="11"/>
        <v/>
      </c>
      <c r="AT24" s="81" t="str">
        <f t="shared" si="12"/>
        <v/>
      </c>
      <c r="AU24" s="81" t="str">
        <f t="shared" si="13"/>
        <v/>
      </c>
      <c r="AV24" s="81" t="str">
        <f t="shared" si="14"/>
        <v/>
      </c>
      <c r="AW24" s="81" t="str">
        <f t="shared" si="15"/>
        <v/>
      </c>
      <c r="AX24" s="81" t="str">
        <f t="shared" si="16"/>
        <v/>
      </c>
      <c r="AY24" s="81" t="str">
        <f t="shared" si="17"/>
        <v/>
      </c>
      <c r="AZ24" s="81" t="str">
        <f t="shared" si="18"/>
        <v/>
      </c>
      <c r="BA24" s="81" t="str">
        <f t="shared" si="19"/>
        <v/>
      </c>
      <c r="BB24" s="81" t="str">
        <f t="shared" si="20"/>
        <v/>
      </c>
      <c r="BC24" s="81" t="str">
        <f t="shared" si="21"/>
        <v/>
      </c>
      <c r="BD24" s="81" t="str">
        <f t="shared" si="22"/>
        <v/>
      </c>
      <c r="BE24" s="81" t="str">
        <f t="shared" si="23"/>
        <v/>
      </c>
      <c r="BF24" s="81" t="str">
        <f t="shared" si="24"/>
        <v/>
      </c>
      <c r="BG24" s="81" t="str">
        <f t="shared" si="25"/>
        <v/>
      </c>
      <c r="BH24" s="81" t="str">
        <f t="shared" si="26"/>
        <v/>
      </c>
      <c r="BI24" s="81" t="str">
        <f t="shared" si="27"/>
        <v/>
      </c>
      <c r="BJ24" s="81" t="str">
        <f t="shared" si="28"/>
        <v/>
      </c>
      <c r="BK24" s="81" t="str">
        <f t="shared" si="29"/>
        <v/>
      </c>
    </row>
    <row r="25" spans="1:63" x14ac:dyDescent="0.3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150"/>
      <c r="AG25" s="150"/>
      <c r="AH25" s="81" t="str">
        <f t="shared" si="30"/>
        <v/>
      </c>
      <c r="AI25" s="81" t="str">
        <f t="shared" si="1"/>
        <v/>
      </c>
      <c r="AJ25" s="81" t="str">
        <f t="shared" si="2"/>
        <v/>
      </c>
      <c r="AK25" s="81" t="str">
        <f t="shared" si="3"/>
        <v/>
      </c>
      <c r="AL25" s="81" t="str">
        <f t="shared" si="4"/>
        <v/>
      </c>
      <c r="AM25" s="81" t="str">
        <f t="shared" si="5"/>
        <v/>
      </c>
      <c r="AN25" s="81" t="str">
        <f t="shared" si="6"/>
        <v/>
      </c>
      <c r="AO25" s="81" t="str">
        <f t="shared" si="7"/>
        <v/>
      </c>
      <c r="AP25" s="81" t="str">
        <f t="shared" si="8"/>
        <v/>
      </c>
      <c r="AQ25" s="81" t="str">
        <f t="shared" si="9"/>
        <v/>
      </c>
      <c r="AR25" s="81" t="str">
        <f t="shared" si="10"/>
        <v/>
      </c>
      <c r="AS25" s="81" t="str">
        <f t="shared" si="11"/>
        <v/>
      </c>
      <c r="AT25" s="81" t="str">
        <f t="shared" si="12"/>
        <v/>
      </c>
      <c r="AU25" s="81" t="str">
        <f t="shared" si="13"/>
        <v/>
      </c>
      <c r="AV25" s="81" t="str">
        <f t="shared" si="14"/>
        <v/>
      </c>
      <c r="AW25" s="81" t="str">
        <f t="shared" si="15"/>
        <v/>
      </c>
      <c r="AX25" s="81" t="str">
        <f t="shared" si="16"/>
        <v/>
      </c>
      <c r="AY25" s="81" t="str">
        <f t="shared" si="17"/>
        <v/>
      </c>
      <c r="AZ25" s="81" t="str">
        <f t="shared" si="18"/>
        <v/>
      </c>
      <c r="BA25" s="81" t="str">
        <f t="shared" si="19"/>
        <v/>
      </c>
      <c r="BB25" s="81" t="str">
        <f t="shared" si="20"/>
        <v/>
      </c>
      <c r="BC25" s="81" t="str">
        <f t="shared" si="21"/>
        <v/>
      </c>
      <c r="BD25" s="81" t="str">
        <f t="shared" si="22"/>
        <v/>
      </c>
      <c r="BE25" s="81" t="str">
        <f t="shared" si="23"/>
        <v/>
      </c>
      <c r="BF25" s="81" t="str">
        <f t="shared" si="24"/>
        <v/>
      </c>
      <c r="BG25" s="81" t="str">
        <f t="shared" si="25"/>
        <v/>
      </c>
      <c r="BH25" s="81" t="str">
        <f t="shared" si="26"/>
        <v/>
      </c>
      <c r="BI25" s="81" t="str">
        <f t="shared" si="27"/>
        <v/>
      </c>
      <c r="BJ25" s="81" t="str">
        <f t="shared" si="28"/>
        <v/>
      </c>
      <c r="BK25" s="81" t="str">
        <f t="shared" si="29"/>
        <v/>
      </c>
    </row>
    <row r="26" spans="1:63" x14ac:dyDescent="0.3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150"/>
      <c r="AG26" s="150"/>
      <c r="AH26" s="81" t="str">
        <f t="shared" si="30"/>
        <v/>
      </c>
      <c r="AI26" s="81" t="str">
        <f t="shared" si="1"/>
        <v/>
      </c>
      <c r="AJ26" s="81" t="str">
        <f t="shared" si="2"/>
        <v/>
      </c>
      <c r="AK26" s="81" t="str">
        <f t="shared" si="3"/>
        <v/>
      </c>
      <c r="AL26" s="81" t="str">
        <f t="shared" si="4"/>
        <v/>
      </c>
      <c r="AM26" s="81" t="str">
        <f t="shared" si="5"/>
        <v/>
      </c>
      <c r="AN26" s="81" t="str">
        <f t="shared" si="6"/>
        <v/>
      </c>
      <c r="AO26" s="81" t="str">
        <f t="shared" si="7"/>
        <v/>
      </c>
      <c r="AP26" s="81" t="str">
        <f t="shared" si="8"/>
        <v/>
      </c>
      <c r="AQ26" s="81" t="str">
        <f t="shared" si="9"/>
        <v/>
      </c>
      <c r="AR26" s="81" t="str">
        <f t="shared" si="10"/>
        <v/>
      </c>
      <c r="AS26" s="81" t="str">
        <f t="shared" si="11"/>
        <v/>
      </c>
      <c r="AT26" s="81" t="str">
        <f t="shared" si="12"/>
        <v/>
      </c>
      <c r="AU26" s="81" t="str">
        <f t="shared" si="13"/>
        <v/>
      </c>
      <c r="AV26" s="81" t="str">
        <f t="shared" si="14"/>
        <v/>
      </c>
      <c r="AW26" s="81" t="str">
        <f t="shared" si="15"/>
        <v/>
      </c>
      <c r="AX26" s="81" t="str">
        <f t="shared" si="16"/>
        <v/>
      </c>
      <c r="AY26" s="81" t="str">
        <f t="shared" si="17"/>
        <v/>
      </c>
      <c r="AZ26" s="81" t="str">
        <f t="shared" si="18"/>
        <v/>
      </c>
      <c r="BA26" s="81" t="str">
        <f t="shared" si="19"/>
        <v/>
      </c>
      <c r="BB26" s="81" t="str">
        <f t="shared" si="20"/>
        <v/>
      </c>
      <c r="BC26" s="81" t="str">
        <f t="shared" si="21"/>
        <v/>
      </c>
      <c r="BD26" s="81" t="str">
        <f t="shared" si="22"/>
        <v/>
      </c>
      <c r="BE26" s="81" t="str">
        <f t="shared" si="23"/>
        <v/>
      </c>
      <c r="BF26" s="81" t="str">
        <f t="shared" si="24"/>
        <v/>
      </c>
      <c r="BG26" s="81" t="str">
        <f t="shared" si="25"/>
        <v/>
      </c>
      <c r="BH26" s="81" t="str">
        <f t="shared" si="26"/>
        <v/>
      </c>
      <c r="BI26" s="81" t="str">
        <f t="shared" si="27"/>
        <v/>
      </c>
      <c r="BJ26" s="81" t="str">
        <f t="shared" si="28"/>
        <v/>
      </c>
      <c r="BK26" s="81" t="str">
        <f t="shared" si="29"/>
        <v/>
      </c>
    </row>
    <row r="27" spans="1:63" x14ac:dyDescent="0.3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150"/>
      <c r="AG27" s="150"/>
      <c r="AH27" s="81" t="str">
        <f t="shared" si="30"/>
        <v/>
      </c>
      <c r="AI27" s="81" t="str">
        <f t="shared" si="1"/>
        <v/>
      </c>
      <c r="AJ27" s="81" t="str">
        <f t="shared" si="2"/>
        <v/>
      </c>
      <c r="AK27" s="81" t="str">
        <f t="shared" si="3"/>
        <v/>
      </c>
      <c r="AL27" s="81" t="str">
        <f t="shared" si="4"/>
        <v/>
      </c>
      <c r="AM27" s="81" t="str">
        <f t="shared" si="5"/>
        <v/>
      </c>
      <c r="AN27" s="81" t="str">
        <f t="shared" si="6"/>
        <v/>
      </c>
      <c r="AO27" s="81" t="str">
        <f t="shared" si="7"/>
        <v/>
      </c>
      <c r="AP27" s="81" t="str">
        <f t="shared" si="8"/>
        <v/>
      </c>
      <c r="AQ27" s="81" t="str">
        <f t="shared" si="9"/>
        <v/>
      </c>
      <c r="AR27" s="81" t="str">
        <f t="shared" si="10"/>
        <v/>
      </c>
      <c r="AS27" s="81" t="str">
        <f t="shared" si="11"/>
        <v/>
      </c>
      <c r="AT27" s="81" t="str">
        <f t="shared" si="12"/>
        <v/>
      </c>
      <c r="AU27" s="81" t="str">
        <f t="shared" si="13"/>
        <v/>
      </c>
      <c r="AV27" s="81" t="str">
        <f t="shared" si="14"/>
        <v/>
      </c>
      <c r="AW27" s="81" t="str">
        <f t="shared" si="15"/>
        <v/>
      </c>
      <c r="AX27" s="81" t="str">
        <f t="shared" si="16"/>
        <v/>
      </c>
      <c r="AY27" s="81" t="str">
        <f t="shared" si="17"/>
        <v/>
      </c>
      <c r="AZ27" s="81" t="str">
        <f t="shared" si="18"/>
        <v/>
      </c>
      <c r="BA27" s="81" t="str">
        <f t="shared" si="19"/>
        <v/>
      </c>
      <c r="BB27" s="81" t="str">
        <f t="shared" si="20"/>
        <v/>
      </c>
      <c r="BC27" s="81" t="str">
        <f t="shared" si="21"/>
        <v/>
      </c>
      <c r="BD27" s="81" t="str">
        <f t="shared" si="22"/>
        <v/>
      </c>
      <c r="BE27" s="81" t="str">
        <f t="shared" si="23"/>
        <v/>
      </c>
      <c r="BF27" s="81" t="str">
        <f t="shared" si="24"/>
        <v/>
      </c>
      <c r="BG27" s="81" t="str">
        <f t="shared" si="25"/>
        <v/>
      </c>
      <c r="BH27" s="81" t="str">
        <f t="shared" si="26"/>
        <v/>
      </c>
      <c r="BI27" s="81" t="str">
        <f t="shared" si="27"/>
        <v/>
      </c>
      <c r="BJ27" s="81" t="str">
        <f t="shared" si="28"/>
        <v/>
      </c>
      <c r="BK27" s="81" t="str">
        <f t="shared" si="29"/>
        <v/>
      </c>
    </row>
    <row r="28" spans="1:63" x14ac:dyDescent="0.3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150"/>
      <c r="AG28" s="150"/>
      <c r="AH28" s="81" t="str">
        <f t="shared" si="30"/>
        <v/>
      </c>
      <c r="AI28" s="81" t="str">
        <f t="shared" si="1"/>
        <v/>
      </c>
      <c r="AJ28" s="81" t="str">
        <f t="shared" si="2"/>
        <v/>
      </c>
      <c r="AK28" s="81" t="str">
        <f t="shared" si="3"/>
        <v/>
      </c>
      <c r="AL28" s="81" t="str">
        <f t="shared" si="4"/>
        <v/>
      </c>
      <c r="AM28" s="81" t="str">
        <f t="shared" si="5"/>
        <v/>
      </c>
      <c r="AN28" s="81" t="str">
        <f t="shared" si="6"/>
        <v/>
      </c>
      <c r="AO28" s="81" t="str">
        <f t="shared" si="7"/>
        <v/>
      </c>
      <c r="AP28" s="81" t="str">
        <f t="shared" si="8"/>
        <v/>
      </c>
      <c r="AQ28" s="81" t="str">
        <f t="shared" si="9"/>
        <v/>
      </c>
      <c r="AR28" s="81" t="str">
        <f t="shared" si="10"/>
        <v/>
      </c>
      <c r="AS28" s="81" t="str">
        <f t="shared" si="11"/>
        <v/>
      </c>
      <c r="AT28" s="81" t="str">
        <f t="shared" si="12"/>
        <v/>
      </c>
      <c r="AU28" s="81" t="str">
        <f t="shared" si="13"/>
        <v/>
      </c>
      <c r="AV28" s="81" t="str">
        <f t="shared" si="14"/>
        <v/>
      </c>
      <c r="AW28" s="81" t="str">
        <f t="shared" si="15"/>
        <v/>
      </c>
      <c r="AX28" s="81" t="str">
        <f t="shared" si="16"/>
        <v/>
      </c>
      <c r="AY28" s="81" t="str">
        <f t="shared" si="17"/>
        <v/>
      </c>
      <c r="AZ28" s="81" t="str">
        <f t="shared" si="18"/>
        <v/>
      </c>
      <c r="BA28" s="81" t="str">
        <f t="shared" si="19"/>
        <v/>
      </c>
      <c r="BB28" s="81" t="str">
        <f t="shared" si="20"/>
        <v/>
      </c>
      <c r="BC28" s="81" t="str">
        <f t="shared" si="21"/>
        <v/>
      </c>
      <c r="BD28" s="81" t="str">
        <f t="shared" si="22"/>
        <v/>
      </c>
      <c r="BE28" s="81" t="str">
        <f t="shared" si="23"/>
        <v/>
      </c>
      <c r="BF28" s="81" t="str">
        <f t="shared" si="24"/>
        <v/>
      </c>
      <c r="BG28" s="81" t="str">
        <f t="shared" si="25"/>
        <v/>
      </c>
      <c r="BH28" s="81" t="str">
        <f t="shared" si="26"/>
        <v/>
      </c>
      <c r="BI28" s="81" t="str">
        <f t="shared" si="27"/>
        <v/>
      </c>
      <c r="BJ28" s="81" t="str">
        <f t="shared" si="28"/>
        <v/>
      </c>
      <c r="BK28" s="81" t="str">
        <f t="shared" si="29"/>
        <v/>
      </c>
    </row>
    <row r="29" spans="1:63" x14ac:dyDescent="0.3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150"/>
      <c r="AG29" s="150"/>
      <c r="AH29" s="81" t="str">
        <f t="shared" si="30"/>
        <v/>
      </c>
      <c r="AI29" s="81" t="str">
        <f t="shared" si="1"/>
        <v/>
      </c>
      <c r="AJ29" s="81" t="str">
        <f t="shared" si="2"/>
        <v/>
      </c>
      <c r="AK29" s="81" t="str">
        <f t="shared" si="3"/>
        <v/>
      </c>
      <c r="AL29" s="81" t="str">
        <f t="shared" si="4"/>
        <v/>
      </c>
      <c r="AM29" s="81" t="str">
        <f t="shared" si="5"/>
        <v/>
      </c>
      <c r="AN29" s="81" t="str">
        <f t="shared" si="6"/>
        <v/>
      </c>
      <c r="AO29" s="81" t="str">
        <f t="shared" si="7"/>
        <v/>
      </c>
      <c r="AP29" s="81" t="str">
        <f t="shared" si="8"/>
        <v/>
      </c>
      <c r="AQ29" s="81" t="str">
        <f t="shared" si="9"/>
        <v/>
      </c>
      <c r="AR29" s="81" t="str">
        <f t="shared" si="10"/>
        <v/>
      </c>
      <c r="AS29" s="81" t="str">
        <f t="shared" si="11"/>
        <v/>
      </c>
      <c r="AT29" s="81" t="str">
        <f t="shared" si="12"/>
        <v/>
      </c>
      <c r="AU29" s="81" t="str">
        <f t="shared" si="13"/>
        <v/>
      </c>
      <c r="AV29" s="81" t="str">
        <f t="shared" si="14"/>
        <v/>
      </c>
      <c r="AW29" s="81" t="str">
        <f t="shared" si="15"/>
        <v/>
      </c>
      <c r="AX29" s="81" t="str">
        <f t="shared" si="16"/>
        <v/>
      </c>
      <c r="AY29" s="81" t="str">
        <f t="shared" si="17"/>
        <v/>
      </c>
      <c r="AZ29" s="81" t="str">
        <f t="shared" si="18"/>
        <v/>
      </c>
      <c r="BA29" s="81" t="str">
        <f t="shared" si="19"/>
        <v/>
      </c>
      <c r="BB29" s="81" t="str">
        <f t="shared" si="20"/>
        <v/>
      </c>
      <c r="BC29" s="81" t="str">
        <f t="shared" si="21"/>
        <v/>
      </c>
      <c r="BD29" s="81" t="str">
        <f t="shared" si="22"/>
        <v/>
      </c>
      <c r="BE29" s="81" t="str">
        <f t="shared" si="23"/>
        <v/>
      </c>
      <c r="BF29" s="81" t="str">
        <f t="shared" si="24"/>
        <v/>
      </c>
      <c r="BG29" s="81" t="str">
        <f t="shared" si="25"/>
        <v/>
      </c>
      <c r="BH29" s="81" t="str">
        <f t="shared" si="26"/>
        <v/>
      </c>
      <c r="BI29" s="81" t="str">
        <f t="shared" si="27"/>
        <v/>
      </c>
      <c r="BJ29" s="81" t="str">
        <f t="shared" si="28"/>
        <v/>
      </c>
      <c r="BK29" s="81" t="str">
        <f t="shared" si="29"/>
        <v/>
      </c>
    </row>
    <row r="30" spans="1:63" x14ac:dyDescent="0.3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150"/>
      <c r="AG30" s="150"/>
      <c r="AH30" s="81" t="str">
        <f t="shared" si="30"/>
        <v/>
      </c>
      <c r="AI30" s="81" t="str">
        <f t="shared" si="1"/>
        <v/>
      </c>
      <c r="AJ30" s="81" t="str">
        <f t="shared" si="2"/>
        <v/>
      </c>
      <c r="AK30" s="81" t="str">
        <f t="shared" si="3"/>
        <v/>
      </c>
      <c r="AL30" s="81" t="str">
        <f t="shared" si="4"/>
        <v/>
      </c>
      <c r="AM30" s="81" t="str">
        <f t="shared" si="5"/>
        <v/>
      </c>
      <c r="AN30" s="81" t="str">
        <f t="shared" si="6"/>
        <v/>
      </c>
      <c r="AO30" s="81" t="str">
        <f t="shared" si="7"/>
        <v/>
      </c>
      <c r="AP30" s="81" t="str">
        <f t="shared" si="8"/>
        <v/>
      </c>
      <c r="AQ30" s="81" t="str">
        <f t="shared" si="9"/>
        <v/>
      </c>
      <c r="AR30" s="81" t="str">
        <f t="shared" si="10"/>
        <v/>
      </c>
      <c r="AS30" s="81" t="str">
        <f t="shared" si="11"/>
        <v/>
      </c>
      <c r="AT30" s="81" t="str">
        <f t="shared" si="12"/>
        <v/>
      </c>
      <c r="AU30" s="81" t="str">
        <f t="shared" si="13"/>
        <v/>
      </c>
      <c r="AV30" s="81" t="str">
        <f t="shared" si="14"/>
        <v/>
      </c>
      <c r="AW30" s="81" t="str">
        <f t="shared" si="15"/>
        <v/>
      </c>
      <c r="AX30" s="81" t="str">
        <f t="shared" si="16"/>
        <v/>
      </c>
      <c r="AY30" s="81" t="str">
        <f t="shared" si="17"/>
        <v/>
      </c>
      <c r="AZ30" s="81" t="str">
        <f t="shared" si="18"/>
        <v/>
      </c>
      <c r="BA30" s="81" t="str">
        <f t="shared" si="19"/>
        <v/>
      </c>
      <c r="BB30" s="81" t="str">
        <f t="shared" si="20"/>
        <v/>
      </c>
      <c r="BC30" s="81" t="str">
        <f t="shared" si="21"/>
        <v/>
      </c>
      <c r="BD30" s="81" t="str">
        <f t="shared" si="22"/>
        <v/>
      </c>
      <c r="BE30" s="81" t="str">
        <f t="shared" si="23"/>
        <v/>
      </c>
      <c r="BF30" s="81" t="str">
        <f t="shared" si="24"/>
        <v/>
      </c>
      <c r="BG30" s="81" t="str">
        <f t="shared" si="25"/>
        <v/>
      </c>
      <c r="BH30" s="81" t="str">
        <f t="shared" si="26"/>
        <v/>
      </c>
      <c r="BI30" s="81" t="str">
        <f t="shared" si="27"/>
        <v/>
      </c>
      <c r="BJ30" s="81" t="str">
        <f t="shared" si="28"/>
        <v/>
      </c>
      <c r="BK30" s="81" t="str">
        <f t="shared" si="29"/>
        <v/>
      </c>
    </row>
    <row r="31" spans="1:63" x14ac:dyDescent="0.3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150"/>
      <c r="AG31" s="150"/>
      <c r="AH31" s="81" t="str">
        <f t="shared" si="30"/>
        <v/>
      </c>
      <c r="AI31" s="81" t="str">
        <f t="shared" si="1"/>
        <v/>
      </c>
      <c r="AJ31" s="81" t="str">
        <f t="shared" si="2"/>
        <v/>
      </c>
      <c r="AK31" s="81" t="str">
        <f t="shared" si="3"/>
        <v/>
      </c>
      <c r="AL31" s="81" t="str">
        <f t="shared" si="4"/>
        <v/>
      </c>
      <c r="AM31" s="81" t="str">
        <f t="shared" si="5"/>
        <v/>
      </c>
      <c r="AN31" s="81" t="str">
        <f t="shared" si="6"/>
        <v/>
      </c>
      <c r="AO31" s="81" t="str">
        <f t="shared" si="7"/>
        <v/>
      </c>
      <c r="AP31" s="81" t="str">
        <f t="shared" si="8"/>
        <v/>
      </c>
      <c r="AQ31" s="81" t="str">
        <f t="shared" si="9"/>
        <v/>
      </c>
      <c r="AR31" s="81" t="str">
        <f t="shared" si="10"/>
        <v/>
      </c>
      <c r="AS31" s="81" t="str">
        <f t="shared" si="11"/>
        <v/>
      </c>
      <c r="AT31" s="81" t="str">
        <f t="shared" si="12"/>
        <v/>
      </c>
      <c r="AU31" s="81" t="str">
        <f t="shared" si="13"/>
        <v/>
      </c>
      <c r="AV31" s="81" t="str">
        <f t="shared" si="14"/>
        <v/>
      </c>
      <c r="AW31" s="81" t="str">
        <f t="shared" si="15"/>
        <v/>
      </c>
      <c r="AX31" s="81" t="str">
        <f t="shared" si="16"/>
        <v/>
      </c>
      <c r="AY31" s="81" t="str">
        <f t="shared" si="17"/>
        <v/>
      </c>
      <c r="AZ31" s="81" t="str">
        <f t="shared" si="18"/>
        <v/>
      </c>
      <c r="BA31" s="81" t="str">
        <f t="shared" si="19"/>
        <v/>
      </c>
      <c r="BB31" s="81" t="str">
        <f t="shared" si="20"/>
        <v/>
      </c>
      <c r="BC31" s="81" t="str">
        <f t="shared" si="21"/>
        <v/>
      </c>
      <c r="BD31" s="81" t="str">
        <f t="shared" si="22"/>
        <v/>
      </c>
      <c r="BE31" s="81" t="str">
        <f t="shared" si="23"/>
        <v/>
      </c>
      <c r="BF31" s="81" t="str">
        <f t="shared" si="24"/>
        <v/>
      </c>
      <c r="BG31" s="81" t="str">
        <f t="shared" si="25"/>
        <v/>
      </c>
      <c r="BH31" s="81" t="str">
        <f t="shared" si="26"/>
        <v/>
      </c>
      <c r="BI31" s="81" t="str">
        <f t="shared" si="27"/>
        <v/>
      </c>
      <c r="BJ31" s="81" t="str">
        <f t="shared" si="28"/>
        <v/>
      </c>
      <c r="BK31" s="81" t="str">
        <f t="shared" si="29"/>
        <v/>
      </c>
    </row>
    <row r="32" spans="1:63" x14ac:dyDescent="0.3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150"/>
      <c r="AG32" s="150"/>
      <c r="AH32" s="81" t="str">
        <f t="shared" si="30"/>
        <v/>
      </c>
      <c r="AI32" s="81" t="str">
        <f t="shared" si="1"/>
        <v/>
      </c>
      <c r="AJ32" s="81" t="str">
        <f t="shared" si="2"/>
        <v/>
      </c>
      <c r="AK32" s="81" t="str">
        <f t="shared" si="3"/>
        <v/>
      </c>
      <c r="AL32" s="81" t="str">
        <f t="shared" si="4"/>
        <v/>
      </c>
      <c r="AM32" s="81" t="str">
        <f t="shared" si="5"/>
        <v/>
      </c>
      <c r="AN32" s="81" t="str">
        <f t="shared" si="6"/>
        <v/>
      </c>
      <c r="AO32" s="81" t="str">
        <f t="shared" si="7"/>
        <v/>
      </c>
      <c r="AP32" s="81" t="str">
        <f t="shared" si="8"/>
        <v/>
      </c>
      <c r="AQ32" s="81" t="str">
        <f t="shared" si="9"/>
        <v/>
      </c>
      <c r="AR32" s="81" t="str">
        <f t="shared" si="10"/>
        <v/>
      </c>
      <c r="AS32" s="81" t="str">
        <f t="shared" si="11"/>
        <v/>
      </c>
      <c r="AT32" s="81" t="str">
        <f t="shared" si="12"/>
        <v/>
      </c>
      <c r="AU32" s="81" t="str">
        <f t="shared" si="13"/>
        <v/>
      </c>
      <c r="AV32" s="81" t="str">
        <f t="shared" si="14"/>
        <v/>
      </c>
      <c r="AW32" s="81" t="str">
        <f t="shared" si="15"/>
        <v/>
      </c>
      <c r="AX32" s="81" t="str">
        <f t="shared" si="16"/>
        <v/>
      </c>
      <c r="AY32" s="81" t="str">
        <f t="shared" si="17"/>
        <v/>
      </c>
      <c r="AZ32" s="81" t="str">
        <f t="shared" si="18"/>
        <v/>
      </c>
      <c r="BA32" s="81" t="str">
        <f t="shared" si="19"/>
        <v/>
      </c>
      <c r="BB32" s="81" t="str">
        <f t="shared" si="20"/>
        <v/>
      </c>
      <c r="BC32" s="81" t="str">
        <f t="shared" si="21"/>
        <v/>
      </c>
      <c r="BD32" s="81" t="str">
        <f t="shared" si="22"/>
        <v/>
      </c>
      <c r="BE32" s="81" t="str">
        <f t="shared" si="23"/>
        <v/>
      </c>
      <c r="BF32" s="81" t="str">
        <f t="shared" si="24"/>
        <v/>
      </c>
      <c r="BG32" s="81" t="str">
        <f t="shared" si="25"/>
        <v/>
      </c>
      <c r="BH32" s="81" t="str">
        <f t="shared" si="26"/>
        <v/>
      </c>
      <c r="BI32" s="81" t="str">
        <f t="shared" si="27"/>
        <v/>
      </c>
      <c r="BJ32" s="81" t="str">
        <f t="shared" si="28"/>
        <v/>
      </c>
      <c r="BK32" s="81" t="str">
        <f t="shared" si="29"/>
        <v/>
      </c>
    </row>
    <row r="33" spans="1:63" x14ac:dyDescent="0.3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150"/>
      <c r="AG33" s="150"/>
      <c r="AH33" s="81" t="str">
        <f t="shared" si="30"/>
        <v/>
      </c>
      <c r="AI33" s="81" t="str">
        <f t="shared" si="1"/>
        <v/>
      </c>
      <c r="AJ33" s="81" t="str">
        <f t="shared" si="2"/>
        <v/>
      </c>
      <c r="AK33" s="81" t="str">
        <f t="shared" si="3"/>
        <v/>
      </c>
      <c r="AL33" s="81" t="str">
        <f t="shared" si="4"/>
        <v/>
      </c>
      <c r="AM33" s="81" t="str">
        <f t="shared" si="5"/>
        <v/>
      </c>
      <c r="AN33" s="81" t="str">
        <f t="shared" si="6"/>
        <v/>
      </c>
      <c r="AO33" s="81" t="str">
        <f t="shared" si="7"/>
        <v/>
      </c>
      <c r="AP33" s="81" t="str">
        <f t="shared" si="8"/>
        <v/>
      </c>
      <c r="AQ33" s="81" t="str">
        <f t="shared" si="9"/>
        <v/>
      </c>
      <c r="AR33" s="81" t="str">
        <f t="shared" si="10"/>
        <v/>
      </c>
      <c r="AS33" s="81" t="str">
        <f t="shared" si="11"/>
        <v/>
      </c>
      <c r="AT33" s="81" t="str">
        <f t="shared" si="12"/>
        <v/>
      </c>
      <c r="AU33" s="81" t="str">
        <f t="shared" si="13"/>
        <v/>
      </c>
      <c r="AV33" s="81" t="str">
        <f t="shared" si="14"/>
        <v/>
      </c>
      <c r="AW33" s="81" t="str">
        <f t="shared" si="15"/>
        <v/>
      </c>
      <c r="AX33" s="81" t="str">
        <f t="shared" si="16"/>
        <v/>
      </c>
      <c r="AY33" s="81" t="str">
        <f t="shared" si="17"/>
        <v/>
      </c>
      <c r="AZ33" s="81" t="str">
        <f t="shared" si="18"/>
        <v/>
      </c>
      <c r="BA33" s="81" t="str">
        <f t="shared" si="19"/>
        <v/>
      </c>
      <c r="BB33" s="81" t="str">
        <f t="shared" si="20"/>
        <v/>
      </c>
      <c r="BC33" s="81" t="str">
        <f t="shared" si="21"/>
        <v/>
      </c>
      <c r="BD33" s="81" t="str">
        <f t="shared" si="22"/>
        <v/>
      </c>
      <c r="BE33" s="81" t="str">
        <f t="shared" si="23"/>
        <v/>
      </c>
      <c r="BF33" s="81" t="str">
        <f t="shared" si="24"/>
        <v/>
      </c>
      <c r="BG33" s="81" t="str">
        <f t="shared" si="25"/>
        <v/>
      </c>
      <c r="BH33" s="81" t="str">
        <f t="shared" si="26"/>
        <v/>
      </c>
      <c r="BI33" s="81" t="str">
        <f t="shared" si="27"/>
        <v/>
      </c>
      <c r="BJ33" s="81" t="str">
        <f t="shared" si="28"/>
        <v/>
      </c>
      <c r="BK33" s="81" t="str">
        <f t="shared" si="29"/>
        <v/>
      </c>
    </row>
    <row r="34" spans="1:63" x14ac:dyDescent="0.3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150"/>
      <c r="AG34" s="150"/>
      <c r="AH34" s="81" t="str">
        <f t="shared" si="30"/>
        <v/>
      </c>
      <c r="AI34" s="81" t="str">
        <f t="shared" si="1"/>
        <v/>
      </c>
      <c r="AJ34" s="81" t="str">
        <f t="shared" si="2"/>
        <v/>
      </c>
      <c r="AK34" s="81" t="str">
        <f t="shared" si="3"/>
        <v/>
      </c>
      <c r="AL34" s="81" t="str">
        <f t="shared" si="4"/>
        <v/>
      </c>
      <c r="AM34" s="81" t="str">
        <f t="shared" si="5"/>
        <v/>
      </c>
      <c r="AN34" s="81" t="str">
        <f t="shared" si="6"/>
        <v/>
      </c>
      <c r="AO34" s="81" t="str">
        <f t="shared" si="7"/>
        <v/>
      </c>
      <c r="AP34" s="81" t="str">
        <f t="shared" si="8"/>
        <v/>
      </c>
      <c r="AQ34" s="81" t="str">
        <f t="shared" si="9"/>
        <v/>
      </c>
      <c r="AR34" s="81" t="str">
        <f t="shared" si="10"/>
        <v/>
      </c>
      <c r="AS34" s="81" t="str">
        <f t="shared" si="11"/>
        <v/>
      </c>
      <c r="AT34" s="81" t="str">
        <f t="shared" si="12"/>
        <v/>
      </c>
      <c r="AU34" s="81" t="str">
        <f t="shared" si="13"/>
        <v/>
      </c>
      <c r="AV34" s="81" t="str">
        <f t="shared" si="14"/>
        <v/>
      </c>
      <c r="AW34" s="81" t="str">
        <f t="shared" si="15"/>
        <v/>
      </c>
      <c r="AX34" s="81" t="str">
        <f t="shared" si="16"/>
        <v/>
      </c>
      <c r="AY34" s="81" t="str">
        <f t="shared" si="17"/>
        <v/>
      </c>
      <c r="AZ34" s="81" t="str">
        <f t="shared" si="18"/>
        <v/>
      </c>
      <c r="BA34" s="81" t="str">
        <f t="shared" si="19"/>
        <v/>
      </c>
      <c r="BB34" s="81" t="str">
        <f t="shared" si="20"/>
        <v/>
      </c>
      <c r="BC34" s="81" t="str">
        <f t="shared" si="21"/>
        <v/>
      </c>
      <c r="BD34" s="81" t="str">
        <f t="shared" si="22"/>
        <v/>
      </c>
      <c r="BE34" s="81" t="str">
        <f t="shared" si="23"/>
        <v/>
      </c>
      <c r="BF34" s="81" t="str">
        <f t="shared" si="24"/>
        <v/>
      </c>
      <c r="BG34" s="81" t="str">
        <f t="shared" si="25"/>
        <v/>
      </c>
      <c r="BH34" s="81" t="str">
        <f t="shared" si="26"/>
        <v/>
      </c>
      <c r="BI34" s="81" t="str">
        <f t="shared" si="27"/>
        <v/>
      </c>
      <c r="BJ34" s="81" t="str">
        <f t="shared" si="28"/>
        <v/>
      </c>
      <c r="BK34" s="81" t="str">
        <f t="shared" si="29"/>
        <v/>
      </c>
    </row>
    <row r="35" spans="1:63" x14ac:dyDescent="0.3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150"/>
      <c r="AG35" s="150"/>
      <c r="AH35" s="81" t="str">
        <f t="shared" si="30"/>
        <v/>
      </c>
      <c r="AI35" s="81" t="str">
        <f t="shared" si="1"/>
        <v/>
      </c>
      <c r="AJ35" s="81" t="str">
        <f t="shared" si="2"/>
        <v/>
      </c>
      <c r="AK35" s="81" t="str">
        <f t="shared" si="3"/>
        <v/>
      </c>
      <c r="AL35" s="81" t="str">
        <f t="shared" si="4"/>
        <v/>
      </c>
      <c r="AM35" s="81" t="str">
        <f t="shared" si="5"/>
        <v/>
      </c>
      <c r="AN35" s="81" t="str">
        <f t="shared" si="6"/>
        <v/>
      </c>
      <c r="AO35" s="81" t="str">
        <f t="shared" si="7"/>
        <v/>
      </c>
      <c r="AP35" s="81" t="str">
        <f t="shared" si="8"/>
        <v/>
      </c>
      <c r="AQ35" s="81" t="str">
        <f t="shared" si="9"/>
        <v/>
      </c>
      <c r="AR35" s="81" t="str">
        <f t="shared" si="10"/>
        <v/>
      </c>
      <c r="AS35" s="81" t="str">
        <f t="shared" si="11"/>
        <v/>
      </c>
      <c r="AT35" s="81" t="str">
        <f t="shared" si="12"/>
        <v/>
      </c>
      <c r="AU35" s="81" t="str">
        <f t="shared" si="13"/>
        <v/>
      </c>
      <c r="AV35" s="81" t="str">
        <f t="shared" si="14"/>
        <v/>
      </c>
      <c r="AW35" s="81" t="str">
        <f t="shared" si="15"/>
        <v/>
      </c>
      <c r="AX35" s="81" t="str">
        <f t="shared" si="16"/>
        <v/>
      </c>
      <c r="AY35" s="81" t="str">
        <f t="shared" si="17"/>
        <v/>
      </c>
      <c r="AZ35" s="81" t="str">
        <f t="shared" si="18"/>
        <v/>
      </c>
      <c r="BA35" s="81" t="str">
        <f t="shared" si="19"/>
        <v/>
      </c>
      <c r="BB35" s="81" t="str">
        <f t="shared" si="20"/>
        <v/>
      </c>
      <c r="BC35" s="81" t="str">
        <f t="shared" si="21"/>
        <v/>
      </c>
      <c r="BD35" s="81" t="str">
        <f t="shared" si="22"/>
        <v/>
      </c>
      <c r="BE35" s="81" t="str">
        <f t="shared" si="23"/>
        <v/>
      </c>
      <c r="BF35" s="81" t="str">
        <f t="shared" si="24"/>
        <v/>
      </c>
      <c r="BG35" s="81" t="str">
        <f t="shared" si="25"/>
        <v/>
      </c>
      <c r="BH35" s="81" t="str">
        <f t="shared" si="26"/>
        <v/>
      </c>
      <c r="BI35" s="81" t="str">
        <f t="shared" si="27"/>
        <v/>
      </c>
      <c r="BJ35" s="81" t="str">
        <f t="shared" si="28"/>
        <v/>
      </c>
      <c r="BK35" s="81" t="str">
        <f t="shared" si="29"/>
        <v/>
      </c>
    </row>
    <row r="36" spans="1:63" x14ac:dyDescent="0.3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150"/>
      <c r="AG36" s="150"/>
      <c r="AH36" s="81" t="str">
        <f t="shared" si="30"/>
        <v/>
      </c>
      <c r="AI36" s="81" t="str">
        <f t="shared" si="1"/>
        <v/>
      </c>
      <c r="AJ36" s="81" t="str">
        <f t="shared" si="2"/>
        <v/>
      </c>
      <c r="AK36" s="81" t="str">
        <f t="shared" si="3"/>
        <v/>
      </c>
      <c r="AL36" s="81" t="str">
        <f t="shared" si="4"/>
        <v/>
      </c>
      <c r="AM36" s="81" t="str">
        <f t="shared" si="5"/>
        <v/>
      </c>
      <c r="AN36" s="81" t="str">
        <f t="shared" si="6"/>
        <v/>
      </c>
      <c r="AO36" s="81" t="str">
        <f t="shared" si="7"/>
        <v/>
      </c>
      <c r="AP36" s="81" t="str">
        <f t="shared" si="8"/>
        <v/>
      </c>
      <c r="AQ36" s="81" t="str">
        <f t="shared" si="9"/>
        <v/>
      </c>
      <c r="AR36" s="81" t="str">
        <f t="shared" si="10"/>
        <v/>
      </c>
      <c r="AS36" s="81" t="str">
        <f t="shared" si="11"/>
        <v/>
      </c>
      <c r="AT36" s="81" t="str">
        <f t="shared" si="12"/>
        <v/>
      </c>
      <c r="AU36" s="81" t="str">
        <f t="shared" si="13"/>
        <v/>
      </c>
      <c r="AV36" s="81" t="str">
        <f t="shared" si="14"/>
        <v/>
      </c>
      <c r="AW36" s="81" t="str">
        <f t="shared" si="15"/>
        <v/>
      </c>
      <c r="AX36" s="81" t="str">
        <f t="shared" si="16"/>
        <v/>
      </c>
      <c r="AY36" s="81" t="str">
        <f t="shared" si="17"/>
        <v/>
      </c>
      <c r="AZ36" s="81" t="str">
        <f t="shared" si="18"/>
        <v/>
      </c>
      <c r="BA36" s="81" t="str">
        <f t="shared" si="19"/>
        <v/>
      </c>
      <c r="BB36" s="81" t="str">
        <f t="shared" si="20"/>
        <v/>
      </c>
      <c r="BC36" s="81" t="str">
        <f t="shared" si="21"/>
        <v/>
      </c>
      <c r="BD36" s="81" t="str">
        <f t="shared" si="22"/>
        <v/>
      </c>
      <c r="BE36" s="81" t="str">
        <f t="shared" si="23"/>
        <v/>
      </c>
      <c r="BF36" s="81" t="str">
        <f t="shared" si="24"/>
        <v/>
      </c>
      <c r="BG36" s="81" t="str">
        <f t="shared" si="25"/>
        <v/>
      </c>
      <c r="BH36" s="81" t="str">
        <f t="shared" si="26"/>
        <v/>
      </c>
      <c r="BI36" s="81" t="str">
        <f t="shared" si="27"/>
        <v/>
      </c>
      <c r="BJ36" s="81" t="str">
        <f t="shared" si="28"/>
        <v/>
      </c>
      <c r="BK36" s="81" t="str">
        <f t="shared" si="29"/>
        <v/>
      </c>
    </row>
    <row r="37" spans="1:63" x14ac:dyDescent="0.3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150"/>
      <c r="AG37" s="150"/>
      <c r="AH37" s="81" t="str">
        <f t="shared" si="30"/>
        <v/>
      </c>
      <c r="AI37" s="81" t="str">
        <f t="shared" si="1"/>
        <v/>
      </c>
      <c r="AJ37" s="81" t="str">
        <f t="shared" si="2"/>
        <v/>
      </c>
      <c r="AK37" s="81" t="str">
        <f t="shared" si="3"/>
        <v/>
      </c>
      <c r="AL37" s="81" t="str">
        <f t="shared" si="4"/>
        <v/>
      </c>
      <c r="AM37" s="81" t="str">
        <f t="shared" si="5"/>
        <v/>
      </c>
      <c r="AN37" s="81" t="str">
        <f t="shared" si="6"/>
        <v/>
      </c>
      <c r="AO37" s="81" t="str">
        <f t="shared" si="7"/>
        <v/>
      </c>
      <c r="AP37" s="81" t="str">
        <f t="shared" si="8"/>
        <v/>
      </c>
      <c r="AQ37" s="81" t="str">
        <f t="shared" si="9"/>
        <v/>
      </c>
      <c r="AR37" s="81" t="str">
        <f t="shared" si="10"/>
        <v/>
      </c>
      <c r="AS37" s="81" t="str">
        <f t="shared" si="11"/>
        <v/>
      </c>
      <c r="AT37" s="81" t="str">
        <f t="shared" si="12"/>
        <v/>
      </c>
      <c r="AU37" s="81" t="str">
        <f t="shared" si="13"/>
        <v/>
      </c>
      <c r="AV37" s="81" t="str">
        <f t="shared" si="14"/>
        <v/>
      </c>
      <c r="AW37" s="81" t="str">
        <f t="shared" si="15"/>
        <v/>
      </c>
      <c r="AX37" s="81" t="str">
        <f t="shared" si="16"/>
        <v/>
      </c>
      <c r="AY37" s="81" t="str">
        <f t="shared" si="17"/>
        <v/>
      </c>
      <c r="AZ37" s="81" t="str">
        <f t="shared" si="18"/>
        <v/>
      </c>
      <c r="BA37" s="81" t="str">
        <f t="shared" si="19"/>
        <v/>
      </c>
      <c r="BB37" s="81" t="str">
        <f t="shared" si="20"/>
        <v/>
      </c>
      <c r="BC37" s="81" t="str">
        <f t="shared" si="21"/>
        <v/>
      </c>
      <c r="BD37" s="81" t="str">
        <f t="shared" si="22"/>
        <v/>
      </c>
      <c r="BE37" s="81" t="str">
        <f t="shared" si="23"/>
        <v/>
      </c>
      <c r="BF37" s="81" t="str">
        <f t="shared" si="24"/>
        <v/>
      </c>
      <c r="BG37" s="81" t="str">
        <f t="shared" si="25"/>
        <v/>
      </c>
      <c r="BH37" s="81" t="str">
        <f t="shared" si="26"/>
        <v/>
      </c>
      <c r="BI37" s="81" t="str">
        <f t="shared" si="27"/>
        <v/>
      </c>
      <c r="BJ37" s="81" t="str">
        <f t="shared" si="28"/>
        <v/>
      </c>
      <c r="BK37" s="81" t="str">
        <f t="shared" si="29"/>
        <v/>
      </c>
    </row>
    <row r="38" spans="1:63" x14ac:dyDescent="0.3">
      <c r="A38" s="126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1" t="s">
        <v>95</v>
      </c>
      <c r="B39" s="120">
        <f t="shared" ref="B39:AE39" si="31">COUNT(B3:B37)</f>
        <v>3</v>
      </c>
      <c r="C39" s="120">
        <f t="shared" si="31"/>
        <v>3</v>
      </c>
      <c r="D39" s="120">
        <f t="shared" si="31"/>
        <v>0</v>
      </c>
      <c r="E39" s="120">
        <f t="shared" si="31"/>
        <v>0</v>
      </c>
      <c r="F39" s="120">
        <f t="shared" si="31"/>
        <v>0</v>
      </c>
      <c r="G39" s="120">
        <f t="shared" si="31"/>
        <v>0</v>
      </c>
      <c r="H39" s="120">
        <f t="shared" si="31"/>
        <v>0</v>
      </c>
      <c r="I39" s="120">
        <f t="shared" si="31"/>
        <v>0</v>
      </c>
      <c r="J39" s="120">
        <f t="shared" si="31"/>
        <v>0</v>
      </c>
      <c r="K39" s="120">
        <f t="shared" si="31"/>
        <v>0</v>
      </c>
      <c r="L39" s="120">
        <f t="shared" si="31"/>
        <v>0</v>
      </c>
      <c r="M39" s="120">
        <f t="shared" si="31"/>
        <v>0</v>
      </c>
      <c r="N39" s="120">
        <f t="shared" si="31"/>
        <v>0</v>
      </c>
      <c r="O39" s="120">
        <f t="shared" si="31"/>
        <v>0</v>
      </c>
      <c r="P39" s="120">
        <f t="shared" si="31"/>
        <v>0</v>
      </c>
      <c r="Q39" s="120">
        <f t="shared" si="31"/>
        <v>0</v>
      </c>
      <c r="R39" s="120">
        <f t="shared" si="31"/>
        <v>0</v>
      </c>
      <c r="S39" s="120">
        <f t="shared" si="31"/>
        <v>0</v>
      </c>
      <c r="T39" s="120">
        <f t="shared" si="31"/>
        <v>0</v>
      </c>
      <c r="U39" s="120">
        <f t="shared" si="31"/>
        <v>0</v>
      </c>
      <c r="V39" s="120">
        <f t="shared" si="31"/>
        <v>0</v>
      </c>
      <c r="W39" s="120">
        <f t="shared" si="31"/>
        <v>0</v>
      </c>
      <c r="X39" s="120">
        <f t="shared" si="31"/>
        <v>0</v>
      </c>
      <c r="Y39" s="120">
        <f t="shared" si="31"/>
        <v>0</v>
      </c>
      <c r="Z39" s="120">
        <f t="shared" si="31"/>
        <v>0</v>
      </c>
      <c r="AA39" s="120">
        <f t="shared" si="31"/>
        <v>0</v>
      </c>
      <c r="AB39" s="120">
        <f t="shared" si="31"/>
        <v>0</v>
      </c>
      <c r="AC39" s="120">
        <f t="shared" si="31"/>
        <v>0</v>
      </c>
      <c r="AD39" s="120">
        <f t="shared" si="31"/>
        <v>0</v>
      </c>
      <c r="AE39" s="120">
        <f t="shared" si="31"/>
        <v>0</v>
      </c>
    </row>
    <row r="40" spans="1:63" x14ac:dyDescent="0.3">
      <c r="A40" s="141" t="s">
        <v>96</v>
      </c>
      <c r="B40" s="120">
        <f>SUM(B39:AE39)</f>
        <v>6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</row>
    <row r="41" spans="1:63" x14ac:dyDescent="0.3">
      <c r="A41" s="126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 x14ac:dyDescent="0.3">
      <c r="A42" s="144" t="s">
        <v>3</v>
      </c>
      <c r="B42" s="145"/>
      <c r="C42" s="145"/>
      <c r="D42" s="145"/>
      <c r="E42" s="146"/>
      <c r="F42" s="70"/>
      <c r="G42" s="70"/>
      <c r="H42" s="70"/>
      <c r="I42" s="70"/>
      <c r="J42" s="70"/>
      <c r="K42" s="70"/>
      <c r="L42" s="70"/>
    </row>
    <row r="43" spans="1:63" x14ac:dyDescent="0.3">
      <c r="A43" s="128" t="s">
        <v>4</v>
      </c>
      <c r="B43" s="129" t="s">
        <v>0</v>
      </c>
      <c r="C43" s="129" t="s">
        <v>1</v>
      </c>
    </row>
    <row r="44" spans="1:63" x14ac:dyDescent="0.3">
      <c r="A44" s="30" t="s">
        <v>5</v>
      </c>
      <c r="B44" s="116">
        <f>COUNT(B3:AE37)</f>
        <v>6</v>
      </c>
      <c r="C44" s="116">
        <f>COUNT(AH3:BK37)</f>
        <v>6</v>
      </c>
    </row>
    <row r="45" spans="1:63" x14ac:dyDescent="0.3">
      <c r="A45" s="30" t="s">
        <v>6</v>
      </c>
      <c r="B45" s="122">
        <f>KURT(B3:AE37)</f>
        <v>-1.3199205610266036</v>
      </c>
      <c r="C45" s="122">
        <f>KURT(AH3:BK37)</f>
        <v>-3.2769660652248285</v>
      </c>
      <c r="G45" s="125" t="s">
        <v>7</v>
      </c>
    </row>
    <row r="46" spans="1:63" x14ac:dyDescent="0.3">
      <c r="A46" s="30" t="s">
        <v>8</v>
      </c>
      <c r="B46" s="116">
        <f>SQRT(24*B44*(B44^2-1)/((B44-2)*(B44+3)*(B44-3)*(B44+5)))</f>
        <v>2.059714602177749</v>
      </c>
      <c r="C46" s="116">
        <f>SQRT(24*C44*(C44^2-1)/((C44-2)*(C44+3)*(C44-3)*(C44+5)))</f>
        <v>2.059714602177749</v>
      </c>
      <c r="G46" t="s">
        <v>9</v>
      </c>
    </row>
    <row r="47" spans="1:63" x14ac:dyDescent="0.3">
      <c r="A47" s="30" t="s">
        <v>10</v>
      </c>
      <c r="B47" s="116" t="str">
        <f>IF(ABS(B45/B46)&gt;NORMSINV(1-0.05/2),"non normal","normal")</f>
        <v>normal</v>
      </c>
      <c r="C47" s="116" t="str">
        <f>IF(ABS(C45/C46)&gt;NORMSINV(1-0.05/2),"non normal","normal")</f>
        <v>normal</v>
      </c>
    </row>
    <row r="48" spans="1:63" x14ac:dyDescent="0.3">
      <c r="A48" s="30" t="s">
        <v>11</v>
      </c>
      <c r="B48" s="117">
        <f>SKEW(B3:AE37)</f>
        <v>0.69278572112542325</v>
      </c>
      <c r="C48" s="117">
        <f>SKEW(AH3:BK37)</f>
        <v>1.1759576578106955E-2</v>
      </c>
      <c r="G48" t="s">
        <v>12</v>
      </c>
    </row>
    <row r="49" spans="1:31" x14ac:dyDescent="0.3">
      <c r="A49" s="30" t="s">
        <v>13</v>
      </c>
      <c r="B49" s="116">
        <f>SQRT((6*B44*(B44-1))/((B44-2)*(B44+1)*(B44+3)))</f>
        <v>0.84515425472851657</v>
      </c>
      <c r="C49" s="116">
        <f>SQRT((6*C44*(C44-1))/((C44-2)*(C44+1)*(C44+3)))</f>
        <v>0.84515425472851657</v>
      </c>
      <c r="D49" s="118" t="s">
        <v>18</v>
      </c>
      <c r="E49" s="118" t="s">
        <v>19</v>
      </c>
      <c r="F49" s="113" t="s">
        <v>20</v>
      </c>
      <c r="G49" s="172" t="s">
        <v>14</v>
      </c>
    </row>
    <row r="50" spans="1:31" x14ac:dyDescent="0.3">
      <c r="A50" s="30" t="s">
        <v>15</v>
      </c>
      <c r="B50" s="116" t="str">
        <f>IF(ABS(B48/B49)&gt;NORMSINV(1-0.05/2),"non normal","normal")</f>
        <v>normal</v>
      </c>
      <c r="C50" s="116" t="str">
        <f>IF(ABS(C48/C49)&gt;NORMSINV(1-0.05/2),"non normal","normal")</f>
        <v>normal</v>
      </c>
      <c r="D50" s="119" t="str">
        <f>IF(AND(B47="normal", B50="normal"),"normal", "non normal")</f>
        <v>normal</v>
      </c>
      <c r="E50" s="119" t="str">
        <f>IF(AND(C47="normal", C50="normal"),"normal", "non normal")</f>
        <v>normal</v>
      </c>
      <c r="F50" s="180" t="str">
        <f>IF(AND(D50="Normal",E50="Normal"),IF(B51&lt;C51,"Normal","Lognormal"),IF(D50="normal","Normal",IF(E50="normal","Lognormal","Skewed")))</f>
        <v>Lognormal</v>
      </c>
      <c r="G50" t="s">
        <v>16</v>
      </c>
    </row>
    <row r="51" spans="1:31" x14ac:dyDescent="0.3">
      <c r="A51" s="30" t="s">
        <v>17</v>
      </c>
      <c r="B51" s="116">
        <f>ABS(B48/B49)</f>
        <v>0.81971511975404099</v>
      </c>
      <c r="C51" s="116">
        <f>ABS(C48/C49)</f>
        <v>1.3914118650310064E-2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 x14ac:dyDescent="0.3">
      <c r="A52" s="126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 x14ac:dyDescent="0.3">
      <c r="A53" s="147" t="s">
        <v>97</v>
      </c>
      <c r="B53" s="148"/>
      <c r="C53" s="148"/>
      <c r="D53" s="148"/>
      <c r="E53" s="149"/>
      <c r="F53" s="70"/>
      <c r="G53" s="70"/>
      <c r="H53" s="70"/>
      <c r="I53" s="70"/>
      <c r="J53" s="70"/>
      <c r="K53" s="70"/>
      <c r="L53" s="70"/>
    </row>
    <row r="54" spans="1:31" x14ac:dyDescent="0.3">
      <c r="A54" s="142" t="s">
        <v>39</v>
      </c>
      <c r="B54" s="151">
        <f>AVERAGE(B3:AE37)</f>
        <v>1.6409201839520188E-2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 x14ac:dyDescent="0.3">
      <c r="A55" s="143" t="s">
        <v>40</v>
      </c>
      <c r="B55" s="152">
        <f>STDEV(B3:AE37)</f>
        <v>1.9897018160782591E-2</v>
      </c>
      <c r="C55" s="71"/>
      <c r="D55" s="71"/>
      <c r="E55" s="71"/>
      <c r="F55" s="70"/>
      <c r="G55" s="124" t="s">
        <v>98</v>
      </c>
      <c r="H55" s="70"/>
      <c r="I55" s="70"/>
      <c r="J55" s="70"/>
      <c r="K55" s="70"/>
      <c r="L55" s="70"/>
    </row>
    <row r="56" spans="1:31" x14ac:dyDescent="0.3">
      <c r="A56" s="109"/>
      <c r="B56" s="111" t="str">
        <f>IF(B2&gt;0,B2,"")</f>
        <v>CC-BurnsHarbor-IN_#1 Scrubber Stack</v>
      </c>
      <c r="C56" s="111" t="str">
        <f t="shared" ref="C56:AE56" si="32">IF(C2&gt;0,C2,"")</f>
        <v>USS-GraniteCity-IL_BOF ESP Exhaust</v>
      </c>
      <c r="D56" s="111" t="str">
        <f t="shared" si="32"/>
        <v/>
      </c>
      <c r="E56" s="111" t="str">
        <f t="shared" si="32"/>
        <v/>
      </c>
      <c r="F56" s="111" t="str">
        <f t="shared" si="32"/>
        <v/>
      </c>
      <c r="G56" s="111" t="str">
        <f t="shared" si="32"/>
        <v/>
      </c>
      <c r="H56" s="111" t="str">
        <f t="shared" si="32"/>
        <v/>
      </c>
      <c r="I56" s="111" t="str">
        <f t="shared" si="32"/>
        <v/>
      </c>
      <c r="J56" s="111" t="str">
        <f t="shared" si="32"/>
        <v/>
      </c>
      <c r="K56" s="111" t="str">
        <f t="shared" si="32"/>
        <v/>
      </c>
      <c r="L56" s="111" t="str">
        <f t="shared" si="32"/>
        <v/>
      </c>
      <c r="M56" s="111" t="str">
        <f t="shared" si="32"/>
        <v/>
      </c>
      <c r="N56" s="111" t="str">
        <f t="shared" si="32"/>
        <v/>
      </c>
      <c r="O56" s="111" t="str">
        <f t="shared" si="32"/>
        <v/>
      </c>
      <c r="P56" s="111" t="str">
        <f t="shared" si="32"/>
        <v/>
      </c>
      <c r="Q56" s="111" t="str">
        <f t="shared" si="32"/>
        <v/>
      </c>
      <c r="R56" s="111" t="str">
        <f t="shared" si="32"/>
        <v/>
      </c>
      <c r="S56" s="111" t="str">
        <f t="shared" si="32"/>
        <v/>
      </c>
      <c r="T56" s="111" t="str">
        <f t="shared" si="32"/>
        <v/>
      </c>
      <c r="U56" s="111" t="str">
        <f t="shared" si="32"/>
        <v/>
      </c>
      <c r="V56" s="111" t="str">
        <f t="shared" si="32"/>
        <v/>
      </c>
      <c r="W56" s="111" t="str">
        <f t="shared" si="32"/>
        <v/>
      </c>
      <c r="X56" s="111" t="str">
        <f t="shared" si="32"/>
        <v/>
      </c>
      <c r="Y56" s="111" t="str">
        <f t="shared" si="32"/>
        <v/>
      </c>
      <c r="Z56" s="111" t="str">
        <f t="shared" si="32"/>
        <v/>
      </c>
      <c r="AA56" s="111" t="str">
        <f t="shared" si="32"/>
        <v/>
      </c>
      <c r="AB56" s="111" t="str">
        <f t="shared" si="32"/>
        <v/>
      </c>
      <c r="AC56" s="111" t="str">
        <f t="shared" si="32"/>
        <v/>
      </c>
      <c r="AD56" s="111" t="str">
        <f t="shared" si="32"/>
        <v/>
      </c>
      <c r="AE56" s="111" t="str">
        <f t="shared" si="32"/>
        <v/>
      </c>
    </row>
    <row r="57" spans="1:31" x14ac:dyDescent="0.3">
      <c r="A57" s="99">
        <v>1</v>
      </c>
      <c r="B57" s="81">
        <f t="shared" ref="B57:AE65" si="33">IF(B3&gt;0,((B3-$B$54)/($B$55))^4,"")</f>
        <v>0.46143233733344136</v>
      </c>
      <c r="C57" s="81">
        <f t="shared" si="33"/>
        <v>5.5562406410761928E-4</v>
      </c>
      <c r="D57" s="81" t="str">
        <f t="shared" si="33"/>
        <v/>
      </c>
      <c r="E57" s="81" t="str">
        <f t="shared" si="33"/>
        <v/>
      </c>
      <c r="F57" s="81" t="str">
        <f t="shared" si="33"/>
        <v/>
      </c>
      <c r="G57" s="81" t="str">
        <f t="shared" si="33"/>
        <v/>
      </c>
      <c r="H57" s="81" t="str">
        <f t="shared" si="33"/>
        <v/>
      </c>
      <c r="I57" s="81" t="str">
        <f t="shared" si="33"/>
        <v/>
      </c>
      <c r="J57" s="81" t="str">
        <f t="shared" si="33"/>
        <v/>
      </c>
      <c r="K57" s="81" t="str">
        <f t="shared" si="33"/>
        <v/>
      </c>
      <c r="L57" s="81" t="str">
        <f t="shared" si="33"/>
        <v/>
      </c>
      <c r="M57" s="81" t="str">
        <f t="shared" si="33"/>
        <v/>
      </c>
      <c r="N57" s="81" t="str">
        <f t="shared" si="33"/>
        <v/>
      </c>
      <c r="O57" s="81" t="str">
        <f t="shared" si="33"/>
        <v/>
      </c>
      <c r="P57" s="81" t="str">
        <f t="shared" si="33"/>
        <v/>
      </c>
      <c r="Q57" s="81" t="str">
        <f t="shared" si="33"/>
        <v/>
      </c>
      <c r="R57" s="81" t="str">
        <f t="shared" si="33"/>
        <v/>
      </c>
      <c r="S57" s="81" t="str">
        <f t="shared" si="33"/>
        <v/>
      </c>
      <c r="T57" s="81" t="str">
        <f t="shared" si="33"/>
        <v/>
      </c>
      <c r="U57" s="81" t="str">
        <f t="shared" si="33"/>
        <v/>
      </c>
      <c r="V57" s="81" t="str">
        <f t="shared" si="33"/>
        <v/>
      </c>
      <c r="W57" s="81" t="str">
        <f t="shared" si="33"/>
        <v/>
      </c>
      <c r="X57" s="81" t="str">
        <f t="shared" si="33"/>
        <v/>
      </c>
      <c r="Y57" s="81" t="str">
        <f t="shared" si="33"/>
        <v/>
      </c>
      <c r="Z57" s="81" t="str">
        <f t="shared" si="33"/>
        <v/>
      </c>
      <c r="AA57" s="81" t="str">
        <f t="shared" si="33"/>
        <v/>
      </c>
      <c r="AB57" s="81" t="str">
        <f t="shared" si="33"/>
        <v/>
      </c>
      <c r="AC57" s="81" t="str">
        <f t="shared" si="33"/>
        <v/>
      </c>
      <c r="AD57" s="81" t="str">
        <f t="shared" si="33"/>
        <v/>
      </c>
      <c r="AE57" s="81" t="str">
        <f t="shared" si="33"/>
        <v/>
      </c>
    </row>
    <row r="58" spans="1:31" x14ac:dyDescent="0.3">
      <c r="A58" s="99">
        <v>2</v>
      </c>
      <c r="B58" s="81">
        <f t="shared" si="33"/>
        <v>0.46129422184965968</v>
      </c>
      <c r="C58" s="81">
        <f t="shared" si="33"/>
        <v>0.42309289503944214</v>
      </c>
      <c r="D58" s="81" t="str">
        <f t="shared" si="33"/>
        <v/>
      </c>
      <c r="E58" s="81" t="str">
        <f t="shared" si="33"/>
        <v/>
      </c>
      <c r="F58" s="81" t="str">
        <f t="shared" si="33"/>
        <v/>
      </c>
      <c r="G58" s="81" t="str">
        <f t="shared" si="33"/>
        <v/>
      </c>
      <c r="H58" s="81" t="str">
        <f t="shared" si="33"/>
        <v/>
      </c>
      <c r="I58" s="81" t="str">
        <f t="shared" si="33"/>
        <v/>
      </c>
      <c r="J58" s="81" t="str">
        <f t="shared" si="33"/>
        <v/>
      </c>
      <c r="K58" s="81" t="str">
        <f t="shared" si="33"/>
        <v/>
      </c>
      <c r="L58" s="81" t="str">
        <f t="shared" si="33"/>
        <v/>
      </c>
      <c r="M58" s="81" t="str">
        <f t="shared" si="33"/>
        <v/>
      </c>
      <c r="N58" s="81" t="str">
        <f t="shared" si="33"/>
        <v/>
      </c>
      <c r="O58" s="81" t="str">
        <f t="shared" si="33"/>
        <v/>
      </c>
      <c r="P58" s="81" t="str">
        <f t="shared" si="33"/>
        <v/>
      </c>
      <c r="Q58" s="81" t="str">
        <f t="shared" si="33"/>
        <v/>
      </c>
      <c r="R58" s="81" t="str">
        <f t="shared" si="33"/>
        <v/>
      </c>
      <c r="S58" s="81" t="str">
        <f t="shared" si="33"/>
        <v/>
      </c>
      <c r="T58" s="81" t="str">
        <f t="shared" si="33"/>
        <v/>
      </c>
      <c r="U58" s="81" t="str">
        <f t="shared" si="33"/>
        <v/>
      </c>
      <c r="V58" s="81" t="str">
        <f t="shared" si="33"/>
        <v/>
      </c>
      <c r="W58" s="81" t="str">
        <f t="shared" si="33"/>
        <v/>
      </c>
      <c r="X58" s="81" t="str">
        <f t="shared" si="33"/>
        <v/>
      </c>
      <c r="Y58" s="81" t="str">
        <f t="shared" si="33"/>
        <v/>
      </c>
      <c r="Z58" s="81" t="str">
        <f t="shared" si="33"/>
        <v/>
      </c>
      <c r="AA58" s="81" t="str">
        <f t="shared" si="33"/>
        <v/>
      </c>
      <c r="AB58" s="81" t="str">
        <f t="shared" si="33"/>
        <v/>
      </c>
      <c r="AC58" s="81" t="str">
        <f t="shared" si="33"/>
        <v/>
      </c>
      <c r="AD58" s="81" t="str">
        <f t="shared" si="33"/>
        <v/>
      </c>
      <c r="AE58" s="81" t="str">
        <f t="shared" si="33"/>
        <v/>
      </c>
    </row>
    <row r="59" spans="1:31" x14ac:dyDescent="0.3">
      <c r="A59" s="99">
        <v>3</v>
      </c>
      <c r="B59" s="81">
        <f t="shared" si="33"/>
        <v>0.4617451277614148</v>
      </c>
      <c r="C59" s="81">
        <f t="shared" si="33"/>
        <v>5.2348504210567866</v>
      </c>
      <c r="D59" s="81" t="str">
        <f t="shared" si="33"/>
        <v/>
      </c>
      <c r="E59" s="81" t="str">
        <f t="shared" si="33"/>
        <v/>
      </c>
      <c r="F59" s="81" t="str">
        <f t="shared" si="33"/>
        <v/>
      </c>
      <c r="G59" s="81" t="str">
        <f t="shared" si="33"/>
        <v/>
      </c>
      <c r="H59" s="81" t="str">
        <f t="shared" si="33"/>
        <v/>
      </c>
      <c r="I59" s="81" t="str">
        <f t="shared" si="33"/>
        <v/>
      </c>
      <c r="J59" s="81" t="str">
        <f t="shared" si="33"/>
        <v/>
      </c>
      <c r="K59" s="81" t="str">
        <f t="shared" si="33"/>
        <v/>
      </c>
      <c r="L59" s="81" t="str">
        <f t="shared" si="33"/>
        <v/>
      </c>
      <c r="M59" s="81" t="str">
        <f t="shared" si="33"/>
        <v/>
      </c>
      <c r="N59" s="81" t="str">
        <f t="shared" si="33"/>
        <v/>
      </c>
      <c r="O59" s="81" t="str">
        <f t="shared" si="33"/>
        <v/>
      </c>
      <c r="P59" s="81" t="str">
        <f t="shared" si="33"/>
        <v/>
      </c>
      <c r="Q59" s="81" t="str">
        <f t="shared" si="33"/>
        <v/>
      </c>
      <c r="R59" s="81" t="str">
        <f t="shared" si="33"/>
        <v/>
      </c>
      <c r="S59" s="81" t="str">
        <f t="shared" si="33"/>
        <v/>
      </c>
      <c r="T59" s="81" t="str">
        <f t="shared" si="33"/>
        <v/>
      </c>
      <c r="U59" s="81" t="str">
        <f t="shared" si="33"/>
        <v/>
      </c>
      <c r="V59" s="81" t="str">
        <f t="shared" si="33"/>
        <v/>
      </c>
      <c r="W59" s="81" t="str">
        <f t="shared" si="33"/>
        <v/>
      </c>
      <c r="X59" s="81" t="str">
        <f t="shared" si="33"/>
        <v/>
      </c>
      <c r="Y59" s="81" t="str">
        <f t="shared" si="33"/>
        <v/>
      </c>
      <c r="Z59" s="81" t="str">
        <f t="shared" si="33"/>
        <v/>
      </c>
      <c r="AA59" s="81" t="str">
        <f t="shared" si="33"/>
        <v/>
      </c>
      <c r="AB59" s="81" t="str">
        <f t="shared" si="33"/>
        <v/>
      </c>
      <c r="AC59" s="81" t="str">
        <f t="shared" si="33"/>
        <v/>
      </c>
      <c r="AD59" s="81" t="str">
        <f t="shared" si="33"/>
        <v/>
      </c>
      <c r="AE59" s="81" t="str">
        <f t="shared" si="33"/>
        <v/>
      </c>
    </row>
    <row r="60" spans="1:31" x14ac:dyDescent="0.3">
      <c r="A60" s="99">
        <v>4</v>
      </c>
      <c r="B60" s="81" t="str">
        <f t="shared" si="33"/>
        <v/>
      </c>
      <c r="C60" s="81" t="str">
        <f t="shared" si="33"/>
        <v/>
      </c>
      <c r="D60" s="81" t="str">
        <f t="shared" si="33"/>
        <v/>
      </c>
      <c r="E60" s="81" t="str">
        <f t="shared" si="33"/>
        <v/>
      </c>
      <c r="F60" s="81" t="str">
        <f t="shared" si="33"/>
        <v/>
      </c>
      <c r="G60" s="81" t="str">
        <f t="shared" si="33"/>
        <v/>
      </c>
      <c r="H60" s="81" t="str">
        <f t="shared" si="33"/>
        <v/>
      </c>
      <c r="I60" s="81" t="str">
        <f t="shared" si="33"/>
        <v/>
      </c>
      <c r="J60" s="81" t="str">
        <f t="shared" si="33"/>
        <v/>
      </c>
      <c r="K60" s="81" t="str">
        <f t="shared" si="33"/>
        <v/>
      </c>
      <c r="L60" s="81" t="str">
        <f t="shared" si="33"/>
        <v/>
      </c>
      <c r="M60" s="81" t="str">
        <f t="shared" si="33"/>
        <v/>
      </c>
      <c r="N60" s="81" t="str">
        <f t="shared" si="33"/>
        <v/>
      </c>
      <c r="O60" s="81" t="str">
        <f t="shared" si="33"/>
        <v/>
      </c>
      <c r="P60" s="81" t="str">
        <f t="shared" si="33"/>
        <v/>
      </c>
      <c r="Q60" s="81" t="str">
        <f t="shared" si="33"/>
        <v/>
      </c>
      <c r="R60" s="81" t="str">
        <f t="shared" si="33"/>
        <v/>
      </c>
      <c r="S60" s="81" t="str">
        <f t="shared" si="33"/>
        <v/>
      </c>
      <c r="T60" s="81" t="str">
        <f t="shared" si="33"/>
        <v/>
      </c>
      <c r="U60" s="81" t="str">
        <f t="shared" si="33"/>
        <v/>
      </c>
      <c r="V60" s="81" t="str">
        <f t="shared" si="33"/>
        <v/>
      </c>
      <c r="W60" s="81" t="str">
        <f t="shared" si="33"/>
        <v/>
      </c>
      <c r="X60" s="81" t="str">
        <f t="shared" si="33"/>
        <v/>
      </c>
      <c r="Y60" s="81" t="str">
        <f t="shared" si="33"/>
        <v/>
      </c>
      <c r="Z60" s="81" t="str">
        <f t="shared" si="33"/>
        <v/>
      </c>
      <c r="AA60" s="81" t="str">
        <f t="shared" si="33"/>
        <v/>
      </c>
      <c r="AB60" s="81" t="str">
        <f t="shared" si="33"/>
        <v/>
      </c>
      <c r="AC60" s="81" t="str">
        <f t="shared" si="33"/>
        <v/>
      </c>
      <c r="AD60" s="81" t="str">
        <f t="shared" si="33"/>
        <v/>
      </c>
      <c r="AE60" s="81" t="str">
        <f t="shared" si="33"/>
        <v/>
      </c>
    </row>
    <row r="61" spans="1:31" x14ac:dyDescent="0.3">
      <c r="A61" s="99">
        <v>5</v>
      </c>
      <c r="B61" s="81" t="str">
        <f t="shared" si="33"/>
        <v/>
      </c>
      <c r="C61" s="81" t="str">
        <f t="shared" si="33"/>
        <v/>
      </c>
      <c r="D61" s="81" t="str">
        <f t="shared" si="33"/>
        <v/>
      </c>
      <c r="E61" s="81" t="str">
        <f t="shared" si="33"/>
        <v/>
      </c>
      <c r="F61" s="81" t="str">
        <f t="shared" si="33"/>
        <v/>
      </c>
      <c r="G61" s="81" t="str">
        <f t="shared" si="33"/>
        <v/>
      </c>
      <c r="H61" s="81" t="str">
        <f t="shared" si="33"/>
        <v/>
      </c>
      <c r="I61" s="81" t="str">
        <f t="shared" si="33"/>
        <v/>
      </c>
      <c r="J61" s="81" t="str">
        <f t="shared" si="33"/>
        <v/>
      </c>
      <c r="K61" s="81" t="str">
        <f t="shared" si="33"/>
        <v/>
      </c>
      <c r="L61" s="81" t="str">
        <f t="shared" si="33"/>
        <v/>
      </c>
      <c r="M61" s="81" t="str">
        <f t="shared" si="33"/>
        <v/>
      </c>
      <c r="N61" s="81" t="str">
        <f t="shared" si="33"/>
        <v/>
      </c>
      <c r="O61" s="81" t="str">
        <f t="shared" si="33"/>
        <v/>
      </c>
      <c r="P61" s="81" t="str">
        <f t="shared" si="33"/>
        <v/>
      </c>
      <c r="Q61" s="81" t="str">
        <f t="shared" si="33"/>
        <v/>
      </c>
      <c r="R61" s="81" t="str">
        <f t="shared" si="33"/>
        <v/>
      </c>
      <c r="S61" s="81" t="str">
        <f t="shared" si="33"/>
        <v/>
      </c>
      <c r="T61" s="81" t="str">
        <f t="shared" si="33"/>
        <v/>
      </c>
      <c r="U61" s="81" t="str">
        <f t="shared" si="33"/>
        <v/>
      </c>
      <c r="V61" s="81" t="str">
        <f t="shared" si="33"/>
        <v/>
      </c>
      <c r="W61" s="81" t="str">
        <f t="shared" si="33"/>
        <v/>
      </c>
      <c r="X61" s="81" t="str">
        <f t="shared" si="33"/>
        <v/>
      </c>
      <c r="Y61" s="81" t="str">
        <f t="shared" si="33"/>
        <v/>
      </c>
      <c r="Z61" s="81" t="str">
        <f t="shared" si="33"/>
        <v/>
      </c>
      <c r="AA61" s="81" t="str">
        <f t="shared" si="33"/>
        <v/>
      </c>
      <c r="AB61" s="81" t="str">
        <f t="shared" si="33"/>
        <v/>
      </c>
      <c r="AC61" s="81" t="str">
        <f t="shared" si="33"/>
        <v/>
      </c>
      <c r="AD61" s="81" t="str">
        <f t="shared" si="33"/>
        <v/>
      </c>
      <c r="AE61" s="81" t="str">
        <f t="shared" si="33"/>
        <v/>
      </c>
    </row>
    <row r="62" spans="1:31" x14ac:dyDescent="0.3">
      <c r="A62" s="99">
        <v>6</v>
      </c>
      <c r="B62" s="81" t="str">
        <f t="shared" si="33"/>
        <v/>
      </c>
      <c r="C62" s="81" t="str">
        <f t="shared" si="33"/>
        <v/>
      </c>
      <c r="D62" s="81" t="str">
        <f t="shared" si="33"/>
        <v/>
      </c>
      <c r="E62" s="81" t="str">
        <f t="shared" si="33"/>
        <v/>
      </c>
      <c r="F62" s="81" t="str">
        <f t="shared" si="33"/>
        <v/>
      </c>
      <c r="G62" s="81" t="str">
        <f t="shared" si="33"/>
        <v/>
      </c>
      <c r="H62" s="81" t="str">
        <f t="shared" si="33"/>
        <v/>
      </c>
      <c r="I62" s="81" t="str">
        <f t="shared" si="33"/>
        <v/>
      </c>
      <c r="J62" s="81" t="str">
        <f t="shared" si="33"/>
        <v/>
      </c>
      <c r="K62" s="81" t="str">
        <f t="shared" si="33"/>
        <v/>
      </c>
      <c r="L62" s="81" t="str">
        <f t="shared" si="33"/>
        <v/>
      </c>
      <c r="M62" s="81" t="str">
        <f t="shared" si="33"/>
        <v/>
      </c>
      <c r="N62" s="81" t="str">
        <f t="shared" si="33"/>
        <v/>
      </c>
      <c r="O62" s="81" t="str">
        <f t="shared" si="33"/>
        <v/>
      </c>
      <c r="P62" s="81" t="str">
        <f t="shared" si="33"/>
        <v/>
      </c>
      <c r="Q62" s="81" t="str">
        <f t="shared" si="33"/>
        <v/>
      </c>
      <c r="R62" s="81" t="str">
        <f t="shared" si="33"/>
        <v/>
      </c>
      <c r="S62" s="81" t="str">
        <f t="shared" si="33"/>
        <v/>
      </c>
      <c r="T62" s="81" t="str">
        <f t="shared" si="33"/>
        <v/>
      </c>
      <c r="U62" s="81" t="str">
        <f t="shared" si="33"/>
        <v/>
      </c>
      <c r="V62" s="81" t="str">
        <f t="shared" si="33"/>
        <v/>
      </c>
      <c r="W62" s="81" t="str">
        <f t="shared" si="33"/>
        <v/>
      </c>
      <c r="X62" s="81" t="str">
        <f t="shared" si="33"/>
        <v/>
      </c>
      <c r="Y62" s="81" t="str">
        <f t="shared" si="33"/>
        <v/>
      </c>
      <c r="Z62" s="81" t="str">
        <f t="shared" si="33"/>
        <v/>
      </c>
      <c r="AA62" s="81" t="str">
        <f t="shared" si="33"/>
        <v/>
      </c>
      <c r="AB62" s="81" t="str">
        <f t="shared" si="33"/>
        <v/>
      </c>
      <c r="AC62" s="81" t="str">
        <f t="shared" si="33"/>
        <v/>
      </c>
      <c r="AD62" s="81" t="str">
        <f t="shared" si="33"/>
        <v/>
      </c>
      <c r="AE62" s="81" t="str">
        <f t="shared" si="33"/>
        <v/>
      </c>
    </row>
    <row r="63" spans="1:31" x14ac:dyDescent="0.3">
      <c r="A63" s="99">
        <v>7</v>
      </c>
      <c r="B63" s="81" t="str">
        <f t="shared" si="33"/>
        <v/>
      </c>
      <c r="C63" s="81" t="str">
        <f t="shared" si="33"/>
        <v/>
      </c>
      <c r="D63" s="81" t="str">
        <f t="shared" si="33"/>
        <v/>
      </c>
      <c r="E63" s="81" t="str">
        <f t="shared" si="33"/>
        <v/>
      </c>
      <c r="F63" s="81" t="str">
        <f t="shared" si="33"/>
        <v/>
      </c>
      <c r="G63" s="81" t="str">
        <f t="shared" si="33"/>
        <v/>
      </c>
      <c r="H63" s="81" t="str">
        <f t="shared" si="33"/>
        <v/>
      </c>
      <c r="I63" s="81" t="str">
        <f t="shared" si="33"/>
        <v/>
      </c>
      <c r="J63" s="81" t="str">
        <f t="shared" si="33"/>
        <v/>
      </c>
      <c r="K63" s="81" t="str">
        <f t="shared" si="33"/>
        <v/>
      </c>
      <c r="L63" s="81" t="str">
        <f t="shared" si="33"/>
        <v/>
      </c>
      <c r="M63" s="81" t="str">
        <f t="shared" si="33"/>
        <v/>
      </c>
      <c r="N63" s="81" t="str">
        <f t="shared" si="33"/>
        <v/>
      </c>
      <c r="O63" s="81" t="str">
        <f t="shared" si="33"/>
        <v/>
      </c>
      <c r="P63" s="81" t="str">
        <f t="shared" si="33"/>
        <v/>
      </c>
      <c r="Q63" s="81" t="str">
        <f t="shared" si="33"/>
        <v/>
      </c>
      <c r="R63" s="81" t="str">
        <f t="shared" si="33"/>
        <v/>
      </c>
      <c r="S63" s="81" t="str">
        <f t="shared" si="33"/>
        <v/>
      </c>
      <c r="T63" s="81" t="str">
        <f t="shared" si="33"/>
        <v/>
      </c>
      <c r="U63" s="81" t="str">
        <f t="shared" si="33"/>
        <v/>
      </c>
      <c r="V63" s="81" t="str">
        <f t="shared" si="33"/>
        <v/>
      </c>
      <c r="W63" s="81" t="str">
        <f t="shared" si="33"/>
        <v/>
      </c>
      <c r="X63" s="81" t="str">
        <f t="shared" si="33"/>
        <v/>
      </c>
      <c r="Y63" s="81" t="str">
        <f t="shared" si="33"/>
        <v/>
      </c>
      <c r="Z63" s="81" t="str">
        <f t="shared" si="33"/>
        <v/>
      </c>
      <c r="AA63" s="81" t="str">
        <f t="shared" si="33"/>
        <v/>
      </c>
      <c r="AB63" s="81" t="str">
        <f t="shared" si="33"/>
        <v/>
      </c>
      <c r="AC63" s="81" t="str">
        <f t="shared" si="33"/>
        <v/>
      </c>
      <c r="AD63" s="81" t="str">
        <f t="shared" si="33"/>
        <v/>
      </c>
      <c r="AE63" s="81" t="str">
        <f t="shared" si="33"/>
        <v/>
      </c>
    </row>
    <row r="64" spans="1:31" x14ac:dyDescent="0.3">
      <c r="A64" s="99">
        <v>8</v>
      </c>
      <c r="B64" s="81" t="str">
        <f t="shared" si="33"/>
        <v/>
      </c>
      <c r="C64" s="81" t="str">
        <f t="shared" si="33"/>
        <v/>
      </c>
      <c r="D64" s="81" t="str">
        <f t="shared" si="33"/>
        <v/>
      </c>
      <c r="E64" s="81" t="str">
        <f t="shared" si="33"/>
        <v/>
      </c>
      <c r="F64" s="81" t="str">
        <f t="shared" si="33"/>
        <v/>
      </c>
      <c r="G64" s="81" t="str">
        <f t="shared" si="33"/>
        <v/>
      </c>
      <c r="H64" s="81" t="str">
        <f t="shared" si="33"/>
        <v/>
      </c>
      <c r="I64" s="81" t="str">
        <f t="shared" si="33"/>
        <v/>
      </c>
      <c r="J64" s="81" t="str">
        <f t="shared" si="33"/>
        <v/>
      </c>
      <c r="K64" s="81" t="str">
        <f t="shared" si="33"/>
        <v/>
      </c>
      <c r="L64" s="81" t="str">
        <f t="shared" si="33"/>
        <v/>
      </c>
      <c r="M64" s="81" t="str">
        <f t="shared" si="33"/>
        <v/>
      </c>
      <c r="N64" s="81" t="str">
        <f t="shared" si="33"/>
        <v/>
      </c>
      <c r="O64" s="81" t="str">
        <f t="shared" si="33"/>
        <v/>
      </c>
      <c r="P64" s="81" t="str">
        <f t="shared" si="33"/>
        <v/>
      </c>
      <c r="Q64" s="81" t="str">
        <f t="shared" si="33"/>
        <v/>
      </c>
      <c r="R64" s="81" t="str">
        <f t="shared" si="33"/>
        <v/>
      </c>
      <c r="S64" s="81" t="str">
        <f t="shared" si="33"/>
        <v/>
      </c>
      <c r="T64" s="81" t="str">
        <f t="shared" si="33"/>
        <v/>
      </c>
      <c r="U64" s="81" t="str">
        <f t="shared" si="33"/>
        <v/>
      </c>
      <c r="V64" s="81" t="str">
        <f t="shared" si="33"/>
        <v/>
      </c>
      <c r="W64" s="81" t="str">
        <f t="shared" si="33"/>
        <v/>
      </c>
      <c r="X64" s="81" t="str">
        <f t="shared" si="33"/>
        <v/>
      </c>
      <c r="Y64" s="81" t="str">
        <f t="shared" si="33"/>
        <v/>
      </c>
      <c r="Z64" s="81" t="str">
        <f t="shared" si="33"/>
        <v/>
      </c>
      <c r="AA64" s="81" t="str">
        <f t="shared" si="33"/>
        <v/>
      </c>
      <c r="AB64" s="81" t="str">
        <f t="shared" si="33"/>
        <v/>
      </c>
      <c r="AC64" s="81" t="str">
        <f t="shared" si="33"/>
        <v/>
      </c>
      <c r="AD64" s="81" t="str">
        <f t="shared" si="33"/>
        <v/>
      </c>
      <c r="AE64" s="81" t="str">
        <f t="shared" si="33"/>
        <v/>
      </c>
    </row>
    <row r="65" spans="1:31" x14ac:dyDescent="0.3">
      <c r="A65" s="99">
        <v>9</v>
      </c>
      <c r="B65" s="81" t="str">
        <f t="shared" si="33"/>
        <v/>
      </c>
      <c r="C65" s="81" t="str">
        <f t="shared" si="33"/>
        <v/>
      </c>
      <c r="D65" s="81" t="str">
        <f t="shared" si="33"/>
        <v/>
      </c>
      <c r="E65" s="81" t="str">
        <f t="shared" si="33"/>
        <v/>
      </c>
      <c r="F65" s="81" t="str">
        <f t="shared" si="33"/>
        <v/>
      </c>
      <c r="G65" s="81" t="str">
        <f t="shared" si="33"/>
        <v/>
      </c>
      <c r="H65" s="81" t="str">
        <f t="shared" si="33"/>
        <v/>
      </c>
      <c r="I65" s="81" t="str">
        <f t="shared" si="33"/>
        <v/>
      </c>
      <c r="J65" s="81" t="str">
        <f t="shared" si="33"/>
        <v/>
      </c>
      <c r="K65" s="81" t="str">
        <f t="shared" si="33"/>
        <v/>
      </c>
      <c r="L65" s="81" t="str">
        <f t="shared" si="33"/>
        <v/>
      </c>
      <c r="M65" s="81" t="str">
        <f t="shared" si="33"/>
        <v/>
      </c>
      <c r="N65" s="81" t="str">
        <f t="shared" si="33"/>
        <v/>
      </c>
      <c r="O65" s="81" t="str">
        <f t="shared" si="33"/>
        <v/>
      </c>
      <c r="P65" s="81" t="str">
        <f t="shared" si="33"/>
        <v/>
      </c>
      <c r="Q65" s="81" t="str">
        <f t="shared" ref="Q65:AE65" si="34">IF(Q11&gt;0,((Q11-$B$54)/($B$55))^4,"")</f>
        <v/>
      </c>
      <c r="R65" s="81" t="str">
        <f t="shared" si="34"/>
        <v/>
      </c>
      <c r="S65" s="81" t="str">
        <f t="shared" si="34"/>
        <v/>
      </c>
      <c r="T65" s="81" t="str">
        <f t="shared" si="34"/>
        <v/>
      </c>
      <c r="U65" s="81" t="str">
        <f t="shared" si="34"/>
        <v/>
      </c>
      <c r="V65" s="81" t="str">
        <f t="shared" si="34"/>
        <v/>
      </c>
      <c r="W65" s="81" t="str">
        <f t="shared" si="34"/>
        <v/>
      </c>
      <c r="X65" s="81" t="str">
        <f t="shared" si="34"/>
        <v/>
      </c>
      <c r="Y65" s="81" t="str">
        <f t="shared" si="34"/>
        <v/>
      </c>
      <c r="Z65" s="81" t="str">
        <f t="shared" si="34"/>
        <v/>
      </c>
      <c r="AA65" s="81" t="str">
        <f t="shared" si="34"/>
        <v/>
      </c>
      <c r="AB65" s="81" t="str">
        <f t="shared" si="34"/>
        <v/>
      </c>
      <c r="AC65" s="81" t="str">
        <f t="shared" si="34"/>
        <v/>
      </c>
      <c r="AD65" s="81" t="str">
        <f t="shared" si="34"/>
        <v/>
      </c>
      <c r="AE65" s="81" t="str">
        <f t="shared" si="34"/>
        <v/>
      </c>
    </row>
    <row r="66" spans="1:31" x14ac:dyDescent="0.3">
      <c r="A66" s="99">
        <v>10</v>
      </c>
      <c r="B66" s="81" t="str">
        <f t="shared" ref="B66:AE74" si="35">IF(B12&gt;0,((B12-$B$54)/($B$55))^4,"")</f>
        <v/>
      </c>
      <c r="C66" s="81" t="str">
        <f t="shared" si="35"/>
        <v/>
      </c>
      <c r="D66" s="81" t="str">
        <f t="shared" si="35"/>
        <v/>
      </c>
      <c r="E66" s="81" t="str">
        <f t="shared" si="35"/>
        <v/>
      </c>
      <c r="F66" s="81" t="str">
        <f t="shared" si="35"/>
        <v/>
      </c>
      <c r="G66" s="81" t="str">
        <f t="shared" si="35"/>
        <v/>
      </c>
      <c r="H66" s="81" t="str">
        <f t="shared" si="35"/>
        <v/>
      </c>
      <c r="I66" s="81" t="str">
        <f t="shared" si="35"/>
        <v/>
      </c>
      <c r="J66" s="81" t="str">
        <f t="shared" si="35"/>
        <v/>
      </c>
      <c r="K66" s="81" t="str">
        <f t="shared" si="35"/>
        <v/>
      </c>
      <c r="L66" s="81" t="str">
        <f t="shared" si="35"/>
        <v/>
      </c>
      <c r="M66" s="81" t="str">
        <f t="shared" si="35"/>
        <v/>
      </c>
      <c r="N66" s="81" t="str">
        <f t="shared" si="35"/>
        <v/>
      </c>
      <c r="O66" s="81" t="str">
        <f t="shared" si="35"/>
        <v/>
      </c>
      <c r="P66" s="81" t="str">
        <f t="shared" si="35"/>
        <v/>
      </c>
      <c r="Q66" s="81" t="str">
        <f t="shared" si="35"/>
        <v/>
      </c>
      <c r="R66" s="81" t="str">
        <f t="shared" si="35"/>
        <v/>
      </c>
      <c r="S66" s="81" t="str">
        <f t="shared" si="35"/>
        <v/>
      </c>
      <c r="T66" s="81" t="str">
        <f t="shared" si="35"/>
        <v/>
      </c>
      <c r="U66" s="81" t="str">
        <f t="shared" si="35"/>
        <v/>
      </c>
      <c r="V66" s="81" t="str">
        <f t="shared" si="35"/>
        <v/>
      </c>
      <c r="W66" s="81" t="str">
        <f t="shared" si="35"/>
        <v/>
      </c>
      <c r="X66" s="81" t="str">
        <f t="shared" si="35"/>
        <v/>
      </c>
      <c r="Y66" s="81" t="str">
        <f t="shared" si="35"/>
        <v/>
      </c>
      <c r="Z66" s="81" t="str">
        <f t="shared" si="35"/>
        <v/>
      </c>
      <c r="AA66" s="81" t="str">
        <f t="shared" si="35"/>
        <v/>
      </c>
      <c r="AB66" s="81" t="str">
        <f t="shared" si="35"/>
        <v/>
      </c>
      <c r="AC66" s="81" t="str">
        <f t="shared" si="35"/>
        <v/>
      </c>
      <c r="AD66" s="81" t="str">
        <f t="shared" si="35"/>
        <v/>
      </c>
      <c r="AE66" s="81" t="str">
        <f t="shared" si="35"/>
        <v/>
      </c>
    </row>
    <row r="67" spans="1:31" x14ac:dyDescent="0.3">
      <c r="A67" s="99">
        <v>11</v>
      </c>
      <c r="B67" s="81" t="str">
        <f t="shared" si="35"/>
        <v/>
      </c>
      <c r="C67" s="81" t="str">
        <f t="shared" si="35"/>
        <v/>
      </c>
      <c r="D67" s="81" t="str">
        <f t="shared" si="35"/>
        <v/>
      </c>
      <c r="E67" s="81" t="str">
        <f t="shared" si="35"/>
        <v/>
      </c>
      <c r="F67" s="81" t="str">
        <f t="shared" si="35"/>
        <v/>
      </c>
      <c r="G67" s="81" t="str">
        <f t="shared" si="35"/>
        <v/>
      </c>
      <c r="H67" s="81" t="str">
        <f t="shared" si="35"/>
        <v/>
      </c>
      <c r="I67" s="81" t="str">
        <f t="shared" si="35"/>
        <v/>
      </c>
      <c r="J67" s="81" t="str">
        <f t="shared" si="35"/>
        <v/>
      </c>
      <c r="K67" s="81" t="str">
        <f t="shared" si="35"/>
        <v/>
      </c>
      <c r="L67" s="81" t="str">
        <f t="shared" si="35"/>
        <v/>
      </c>
      <c r="M67" s="81" t="str">
        <f t="shared" si="35"/>
        <v/>
      </c>
      <c r="N67" s="81" t="str">
        <f t="shared" si="35"/>
        <v/>
      </c>
      <c r="O67" s="81" t="str">
        <f t="shared" si="35"/>
        <v/>
      </c>
      <c r="P67" s="81" t="str">
        <f t="shared" si="35"/>
        <v/>
      </c>
      <c r="Q67" s="81" t="str">
        <f t="shared" si="35"/>
        <v/>
      </c>
      <c r="R67" s="81" t="str">
        <f t="shared" si="35"/>
        <v/>
      </c>
      <c r="S67" s="81" t="str">
        <f t="shared" si="35"/>
        <v/>
      </c>
      <c r="T67" s="81" t="str">
        <f t="shared" si="35"/>
        <v/>
      </c>
      <c r="U67" s="81" t="str">
        <f t="shared" si="35"/>
        <v/>
      </c>
      <c r="V67" s="81" t="str">
        <f t="shared" si="35"/>
        <v/>
      </c>
      <c r="W67" s="81" t="str">
        <f t="shared" si="35"/>
        <v/>
      </c>
      <c r="X67" s="81" t="str">
        <f t="shared" si="35"/>
        <v/>
      </c>
      <c r="Y67" s="81" t="str">
        <f t="shared" si="35"/>
        <v/>
      </c>
      <c r="Z67" s="81" t="str">
        <f t="shared" si="35"/>
        <v/>
      </c>
      <c r="AA67" s="81" t="str">
        <f t="shared" si="35"/>
        <v/>
      </c>
      <c r="AB67" s="81" t="str">
        <f t="shared" si="35"/>
        <v/>
      </c>
      <c r="AC67" s="81" t="str">
        <f t="shared" si="35"/>
        <v/>
      </c>
      <c r="AD67" s="81" t="str">
        <f t="shared" si="35"/>
        <v/>
      </c>
      <c r="AE67" s="81" t="str">
        <f t="shared" si="35"/>
        <v/>
      </c>
    </row>
    <row r="68" spans="1:31" x14ac:dyDescent="0.3">
      <c r="A68" s="99">
        <v>12</v>
      </c>
      <c r="B68" s="81" t="str">
        <f t="shared" si="35"/>
        <v/>
      </c>
      <c r="C68" s="81" t="str">
        <f t="shared" si="35"/>
        <v/>
      </c>
      <c r="D68" s="81" t="str">
        <f t="shared" si="35"/>
        <v/>
      </c>
      <c r="E68" s="81" t="str">
        <f t="shared" si="35"/>
        <v/>
      </c>
      <c r="F68" s="81" t="str">
        <f t="shared" si="35"/>
        <v/>
      </c>
      <c r="G68" s="81" t="str">
        <f t="shared" si="35"/>
        <v/>
      </c>
      <c r="H68" s="81" t="str">
        <f t="shared" si="35"/>
        <v/>
      </c>
      <c r="I68" s="81" t="str">
        <f t="shared" si="35"/>
        <v/>
      </c>
      <c r="J68" s="81" t="str">
        <f t="shared" si="35"/>
        <v/>
      </c>
      <c r="K68" s="81" t="str">
        <f t="shared" si="35"/>
        <v/>
      </c>
      <c r="L68" s="81" t="str">
        <f t="shared" si="35"/>
        <v/>
      </c>
      <c r="M68" s="81" t="str">
        <f t="shared" si="35"/>
        <v/>
      </c>
      <c r="N68" s="81" t="str">
        <f t="shared" si="35"/>
        <v/>
      </c>
      <c r="O68" s="81" t="str">
        <f t="shared" si="35"/>
        <v/>
      </c>
      <c r="P68" s="81" t="str">
        <f t="shared" si="35"/>
        <v/>
      </c>
      <c r="Q68" s="81" t="str">
        <f t="shared" si="35"/>
        <v/>
      </c>
      <c r="R68" s="81" t="str">
        <f t="shared" si="35"/>
        <v/>
      </c>
      <c r="S68" s="81" t="str">
        <f t="shared" si="35"/>
        <v/>
      </c>
      <c r="T68" s="81" t="str">
        <f t="shared" si="35"/>
        <v/>
      </c>
      <c r="U68" s="81" t="str">
        <f t="shared" si="35"/>
        <v/>
      </c>
      <c r="V68" s="81" t="str">
        <f t="shared" si="35"/>
        <v/>
      </c>
      <c r="W68" s="81" t="str">
        <f t="shared" si="35"/>
        <v/>
      </c>
      <c r="X68" s="81" t="str">
        <f t="shared" si="35"/>
        <v/>
      </c>
      <c r="Y68" s="81" t="str">
        <f t="shared" si="35"/>
        <v/>
      </c>
      <c r="Z68" s="81" t="str">
        <f t="shared" si="35"/>
        <v/>
      </c>
      <c r="AA68" s="81" t="str">
        <f t="shared" si="35"/>
        <v/>
      </c>
      <c r="AB68" s="81" t="str">
        <f t="shared" si="35"/>
        <v/>
      </c>
      <c r="AC68" s="81" t="str">
        <f t="shared" si="35"/>
        <v/>
      </c>
      <c r="AD68" s="81" t="str">
        <f t="shared" si="35"/>
        <v/>
      </c>
      <c r="AE68" s="81" t="str">
        <f t="shared" si="35"/>
        <v/>
      </c>
    </row>
    <row r="69" spans="1:31" x14ac:dyDescent="0.3">
      <c r="A69" s="99">
        <v>13</v>
      </c>
      <c r="B69" s="81" t="str">
        <f t="shared" si="35"/>
        <v/>
      </c>
      <c r="C69" s="81" t="str">
        <f t="shared" si="35"/>
        <v/>
      </c>
      <c r="D69" s="81" t="str">
        <f t="shared" si="35"/>
        <v/>
      </c>
      <c r="E69" s="81" t="str">
        <f t="shared" si="35"/>
        <v/>
      </c>
      <c r="F69" s="81" t="str">
        <f t="shared" si="35"/>
        <v/>
      </c>
      <c r="G69" s="81" t="str">
        <f t="shared" si="35"/>
        <v/>
      </c>
      <c r="H69" s="81" t="str">
        <f t="shared" si="35"/>
        <v/>
      </c>
      <c r="I69" s="81" t="str">
        <f t="shared" si="35"/>
        <v/>
      </c>
      <c r="J69" s="81" t="str">
        <f t="shared" si="35"/>
        <v/>
      </c>
      <c r="K69" s="81" t="str">
        <f t="shared" si="35"/>
        <v/>
      </c>
      <c r="L69" s="81" t="str">
        <f t="shared" si="35"/>
        <v/>
      </c>
      <c r="M69" s="81" t="str">
        <f t="shared" si="35"/>
        <v/>
      </c>
      <c r="N69" s="81" t="str">
        <f t="shared" si="35"/>
        <v/>
      </c>
      <c r="O69" s="81" t="str">
        <f t="shared" si="35"/>
        <v/>
      </c>
      <c r="P69" s="81" t="str">
        <f t="shared" si="35"/>
        <v/>
      </c>
      <c r="Q69" s="81" t="str">
        <f t="shared" si="35"/>
        <v/>
      </c>
      <c r="R69" s="81" t="str">
        <f t="shared" si="35"/>
        <v/>
      </c>
      <c r="S69" s="81" t="str">
        <f t="shared" si="35"/>
        <v/>
      </c>
      <c r="T69" s="81" t="str">
        <f t="shared" si="35"/>
        <v/>
      </c>
      <c r="U69" s="81" t="str">
        <f t="shared" si="35"/>
        <v/>
      </c>
      <c r="V69" s="81" t="str">
        <f t="shared" si="35"/>
        <v/>
      </c>
      <c r="W69" s="81" t="str">
        <f t="shared" si="35"/>
        <v/>
      </c>
      <c r="X69" s="81" t="str">
        <f t="shared" si="35"/>
        <v/>
      </c>
      <c r="Y69" s="81" t="str">
        <f t="shared" si="35"/>
        <v/>
      </c>
      <c r="Z69" s="81" t="str">
        <f t="shared" si="35"/>
        <v/>
      </c>
      <c r="AA69" s="81" t="str">
        <f t="shared" si="35"/>
        <v/>
      </c>
      <c r="AB69" s="81" t="str">
        <f t="shared" si="35"/>
        <v/>
      </c>
      <c r="AC69" s="81" t="str">
        <f t="shared" si="35"/>
        <v/>
      </c>
      <c r="AD69" s="81" t="str">
        <f t="shared" si="35"/>
        <v/>
      </c>
      <c r="AE69" s="81" t="str">
        <f t="shared" si="35"/>
        <v/>
      </c>
    </row>
    <row r="70" spans="1:31" x14ac:dyDescent="0.3">
      <c r="A70" s="99">
        <v>14</v>
      </c>
      <c r="B70" s="81" t="str">
        <f t="shared" si="35"/>
        <v/>
      </c>
      <c r="C70" s="81" t="str">
        <f t="shared" si="35"/>
        <v/>
      </c>
      <c r="D70" s="81" t="str">
        <f t="shared" si="35"/>
        <v/>
      </c>
      <c r="E70" s="81" t="str">
        <f t="shared" si="35"/>
        <v/>
      </c>
      <c r="F70" s="81" t="str">
        <f t="shared" si="35"/>
        <v/>
      </c>
      <c r="G70" s="81" t="str">
        <f t="shared" si="35"/>
        <v/>
      </c>
      <c r="H70" s="81" t="str">
        <f t="shared" si="35"/>
        <v/>
      </c>
      <c r="I70" s="81" t="str">
        <f t="shared" si="35"/>
        <v/>
      </c>
      <c r="J70" s="81" t="str">
        <f t="shared" si="35"/>
        <v/>
      </c>
      <c r="K70" s="81" t="str">
        <f t="shared" si="35"/>
        <v/>
      </c>
      <c r="L70" s="81" t="str">
        <f t="shared" si="35"/>
        <v/>
      </c>
      <c r="M70" s="81" t="str">
        <f t="shared" si="35"/>
        <v/>
      </c>
      <c r="N70" s="81" t="str">
        <f t="shared" si="35"/>
        <v/>
      </c>
      <c r="O70" s="81" t="str">
        <f t="shared" si="35"/>
        <v/>
      </c>
      <c r="P70" s="81" t="str">
        <f t="shared" si="35"/>
        <v/>
      </c>
      <c r="Q70" s="81" t="str">
        <f t="shared" si="35"/>
        <v/>
      </c>
      <c r="R70" s="81" t="str">
        <f t="shared" si="35"/>
        <v/>
      </c>
      <c r="S70" s="81" t="str">
        <f t="shared" si="35"/>
        <v/>
      </c>
      <c r="T70" s="81" t="str">
        <f t="shared" si="35"/>
        <v/>
      </c>
      <c r="U70" s="81" t="str">
        <f t="shared" si="35"/>
        <v/>
      </c>
      <c r="V70" s="81" t="str">
        <f t="shared" si="35"/>
        <v/>
      </c>
      <c r="W70" s="81" t="str">
        <f t="shared" si="35"/>
        <v/>
      </c>
      <c r="X70" s="81" t="str">
        <f t="shared" si="35"/>
        <v/>
      </c>
      <c r="Y70" s="81" t="str">
        <f t="shared" si="35"/>
        <v/>
      </c>
      <c r="Z70" s="81" t="str">
        <f t="shared" si="35"/>
        <v/>
      </c>
      <c r="AA70" s="81" t="str">
        <f t="shared" si="35"/>
        <v/>
      </c>
      <c r="AB70" s="81" t="str">
        <f t="shared" si="35"/>
        <v/>
      </c>
      <c r="AC70" s="81" t="str">
        <f t="shared" si="35"/>
        <v/>
      </c>
      <c r="AD70" s="81" t="str">
        <f t="shared" si="35"/>
        <v/>
      </c>
      <c r="AE70" s="81" t="str">
        <f t="shared" si="35"/>
        <v/>
      </c>
    </row>
    <row r="71" spans="1:31" x14ac:dyDescent="0.3">
      <c r="A71" s="99">
        <v>15</v>
      </c>
      <c r="B71" s="81" t="str">
        <f t="shared" si="35"/>
        <v/>
      </c>
      <c r="C71" s="81" t="str">
        <f t="shared" si="35"/>
        <v/>
      </c>
      <c r="D71" s="81" t="str">
        <f t="shared" si="35"/>
        <v/>
      </c>
      <c r="E71" s="81" t="str">
        <f t="shared" si="35"/>
        <v/>
      </c>
      <c r="F71" s="81" t="str">
        <f t="shared" si="35"/>
        <v/>
      </c>
      <c r="G71" s="81" t="str">
        <f t="shared" si="35"/>
        <v/>
      </c>
      <c r="H71" s="81" t="str">
        <f t="shared" si="35"/>
        <v/>
      </c>
      <c r="I71" s="81" t="str">
        <f t="shared" si="35"/>
        <v/>
      </c>
      <c r="J71" s="81" t="str">
        <f t="shared" si="35"/>
        <v/>
      </c>
      <c r="K71" s="81" t="str">
        <f t="shared" si="35"/>
        <v/>
      </c>
      <c r="L71" s="81" t="str">
        <f t="shared" si="35"/>
        <v/>
      </c>
      <c r="M71" s="81" t="str">
        <f t="shared" si="35"/>
        <v/>
      </c>
      <c r="N71" s="81" t="str">
        <f t="shared" si="35"/>
        <v/>
      </c>
      <c r="O71" s="81" t="str">
        <f t="shared" si="35"/>
        <v/>
      </c>
      <c r="P71" s="81" t="str">
        <f t="shared" si="35"/>
        <v/>
      </c>
      <c r="Q71" s="81" t="str">
        <f t="shared" si="35"/>
        <v/>
      </c>
      <c r="R71" s="81" t="str">
        <f t="shared" si="35"/>
        <v/>
      </c>
      <c r="S71" s="81" t="str">
        <f t="shared" si="35"/>
        <v/>
      </c>
      <c r="T71" s="81" t="str">
        <f t="shared" si="35"/>
        <v/>
      </c>
      <c r="U71" s="81" t="str">
        <f t="shared" si="35"/>
        <v/>
      </c>
      <c r="V71" s="81" t="str">
        <f t="shared" si="35"/>
        <v/>
      </c>
      <c r="W71" s="81" t="str">
        <f t="shared" si="35"/>
        <v/>
      </c>
      <c r="X71" s="81" t="str">
        <f t="shared" si="35"/>
        <v/>
      </c>
      <c r="Y71" s="81" t="str">
        <f t="shared" si="35"/>
        <v/>
      </c>
      <c r="Z71" s="81" t="str">
        <f t="shared" si="35"/>
        <v/>
      </c>
      <c r="AA71" s="81" t="str">
        <f t="shared" si="35"/>
        <v/>
      </c>
      <c r="AB71" s="81" t="str">
        <f t="shared" si="35"/>
        <v/>
      </c>
      <c r="AC71" s="81" t="str">
        <f t="shared" si="35"/>
        <v/>
      </c>
      <c r="AD71" s="81" t="str">
        <f t="shared" si="35"/>
        <v/>
      </c>
      <c r="AE71" s="81" t="str">
        <f t="shared" si="35"/>
        <v/>
      </c>
    </row>
    <row r="72" spans="1:31" x14ac:dyDescent="0.3">
      <c r="A72" s="99">
        <v>16</v>
      </c>
      <c r="B72" s="81" t="str">
        <f t="shared" si="35"/>
        <v/>
      </c>
      <c r="C72" s="81" t="str">
        <f t="shared" si="35"/>
        <v/>
      </c>
      <c r="D72" s="81" t="str">
        <f t="shared" si="35"/>
        <v/>
      </c>
      <c r="E72" s="81" t="str">
        <f t="shared" si="35"/>
        <v/>
      </c>
      <c r="F72" s="81" t="str">
        <f t="shared" si="35"/>
        <v/>
      </c>
      <c r="G72" s="81" t="str">
        <f t="shared" si="35"/>
        <v/>
      </c>
      <c r="H72" s="81" t="str">
        <f t="shared" si="35"/>
        <v/>
      </c>
      <c r="I72" s="81" t="str">
        <f t="shared" si="35"/>
        <v/>
      </c>
      <c r="J72" s="81" t="str">
        <f t="shared" si="35"/>
        <v/>
      </c>
      <c r="K72" s="81" t="str">
        <f t="shared" si="35"/>
        <v/>
      </c>
      <c r="L72" s="81" t="str">
        <f t="shared" si="35"/>
        <v/>
      </c>
      <c r="M72" s="81" t="str">
        <f t="shared" si="35"/>
        <v/>
      </c>
      <c r="N72" s="81" t="str">
        <f t="shared" si="35"/>
        <v/>
      </c>
      <c r="O72" s="81" t="str">
        <f t="shared" si="35"/>
        <v/>
      </c>
      <c r="P72" s="81" t="str">
        <f t="shared" si="35"/>
        <v/>
      </c>
      <c r="Q72" s="81" t="str">
        <f t="shared" si="35"/>
        <v/>
      </c>
      <c r="R72" s="81" t="str">
        <f t="shared" si="35"/>
        <v/>
      </c>
      <c r="S72" s="81" t="str">
        <f t="shared" si="35"/>
        <v/>
      </c>
      <c r="T72" s="81" t="str">
        <f t="shared" si="35"/>
        <v/>
      </c>
      <c r="U72" s="81" t="str">
        <f t="shared" si="35"/>
        <v/>
      </c>
      <c r="V72" s="81" t="str">
        <f t="shared" si="35"/>
        <v/>
      </c>
      <c r="W72" s="81" t="str">
        <f t="shared" si="35"/>
        <v/>
      </c>
      <c r="X72" s="81" t="str">
        <f t="shared" si="35"/>
        <v/>
      </c>
      <c r="Y72" s="81" t="str">
        <f t="shared" si="35"/>
        <v/>
      </c>
      <c r="Z72" s="81" t="str">
        <f t="shared" si="35"/>
        <v/>
      </c>
      <c r="AA72" s="81" t="str">
        <f t="shared" si="35"/>
        <v/>
      </c>
      <c r="AB72" s="81" t="str">
        <f t="shared" si="35"/>
        <v/>
      </c>
      <c r="AC72" s="81" t="str">
        <f t="shared" si="35"/>
        <v/>
      </c>
      <c r="AD72" s="81" t="str">
        <f t="shared" si="35"/>
        <v/>
      </c>
      <c r="AE72" s="81" t="str">
        <f t="shared" si="35"/>
        <v/>
      </c>
    </row>
    <row r="73" spans="1:31" x14ac:dyDescent="0.3">
      <c r="A73" s="99">
        <v>17</v>
      </c>
      <c r="B73" s="81" t="str">
        <f t="shared" si="35"/>
        <v/>
      </c>
      <c r="C73" s="81" t="str">
        <f t="shared" si="35"/>
        <v/>
      </c>
      <c r="D73" s="81" t="str">
        <f t="shared" si="35"/>
        <v/>
      </c>
      <c r="E73" s="81" t="str">
        <f t="shared" si="35"/>
        <v/>
      </c>
      <c r="F73" s="81" t="str">
        <f t="shared" si="35"/>
        <v/>
      </c>
      <c r="G73" s="81" t="str">
        <f t="shared" si="35"/>
        <v/>
      </c>
      <c r="H73" s="81" t="str">
        <f t="shared" si="35"/>
        <v/>
      </c>
      <c r="I73" s="81" t="str">
        <f t="shared" si="35"/>
        <v/>
      </c>
      <c r="J73" s="81" t="str">
        <f t="shared" si="35"/>
        <v/>
      </c>
      <c r="K73" s="81" t="str">
        <f t="shared" si="35"/>
        <v/>
      </c>
      <c r="L73" s="81" t="str">
        <f t="shared" si="35"/>
        <v/>
      </c>
      <c r="M73" s="81" t="str">
        <f t="shared" si="35"/>
        <v/>
      </c>
      <c r="N73" s="81" t="str">
        <f t="shared" si="35"/>
        <v/>
      </c>
      <c r="O73" s="81" t="str">
        <f t="shared" si="35"/>
        <v/>
      </c>
      <c r="P73" s="81" t="str">
        <f t="shared" si="35"/>
        <v/>
      </c>
      <c r="Q73" s="81" t="str">
        <f t="shared" si="35"/>
        <v/>
      </c>
      <c r="R73" s="81" t="str">
        <f t="shared" si="35"/>
        <v/>
      </c>
      <c r="S73" s="81" t="str">
        <f t="shared" si="35"/>
        <v/>
      </c>
      <c r="T73" s="81" t="str">
        <f t="shared" si="35"/>
        <v/>
      </c>
      <c r="U73" s="81" t="str">
        <f t="shared" si="35"/>
        <v/>
      </c>
      <c r="V73" s="81" t="str">
        <f t="shared" si="35"/>
        <v/>
      </c>
      <c r="W73" s="81" t="str">
        <f t="shared" si="35"/>
        <v/>
      </c>
      <c r="X73" s="81" t="str">
        <f t="shared" si="35"/>
        <v/>
      </c>
      <c r="Y73" s="81" t="str">
        <f t="shared" si="35"/>
        <v/>
      </c>
      <c r="Z73" s="81" t="str">
        <f t="shared" si="35"/>
        <v/>
      </c>
      <c r="AA73" s="81" t="str">
        <f t="shared" si="35"/>
        <v/>
      </c>
      <c r="AB73" s="81" t="str">
        <f t="shared" si="35"/>
        <v/>
      </c>
      <c r="AC73" s="81" t="str">
        <f t="shared" si="35"/>
        <v/>
      </c>
      <c r="AD73" s="81" t="str">
        <f t="shared" si="35"/>
        <v/>
      </c>
      <c r="AE73" s="81" t="str">
        <f t="shared" si="35"/>
        <v/>
      </c>
    </row>
    <row r="74" spans="1:31" x14ac:dyDescent="0.3">
      <c r="A74" s="99">
        <v>18</v>
      </c>
      <c r="B74" s="81" t="str">
        <f t="shared" si="35"/>
        <v/>
      </c>
      <c r="C74" s="81" t="str">
        <f t="shared" si="35"/>
        <v/>
      </c>
      <c r="D74" s="81" t="str">
        <f t="shared" si="35"/>
        <v/>
      </c>
      <c r="E74" s="81" t="str">
        <f t="shared" si="35"/>
        <v/>
      </c>
      <c r="F74" s="81" t="str">
        <f t="shared" si="35"/>
        <v/>
      </c>
      <c r="G74" s="81" t="str">
        <f t="shared" si="35"/>
        <v/>
      </c>
      <c r="H74" s="81" t="str">
        <f t="shared" si="35"/>
        <v/>
      </c>
      <c r="I74" s="81" t="str">
        <f t="shared" si="35"/>
        <v/>
      </c>
      <c r="J74" s="81" t="str">
        <f t="shared" si="35"/>
        <v/>
      </c>
      <c r="K74" s="81" t="str">
        <f t="shared" si="35"/>
        <v/>
      </c>
      <c r="L74" s="81" t="str">
        <f t="shared" si="35"/>
        <v/>
      </c>
      <c r="M74" s="81" t="str">
        <f t="shared" si="35"/>
        <v/>
      </c>
      <c r="N74" s="81" t="str">
        <f t="shared" si="35"/>
        <v/>
      </c>
      <c r="O74" s="81" t="str">
        <f t="shared" si="35"/>
        <v/>
      </c>
      <c r="P74" s="81" t="str">
        <f t="shared" si="35"/>
        <v/>
      </c>
      <c r="Q74" s="81" t="str">
        <f t="shared" ref="Q74:AE74" si="36">IF(Q20&gt;0,((Q20-$B$54)/($B$55))^4,"")</f>
        <v/>
      </c>
      <c r="R74" s="81" t="str">
        <f t="shared" si="36"/>
        <v/>
      </c>
      <c r="S74" s="81" t="str">
        <f t="shared" si="36"/>
        <v/>
      </c>
      <c r="T74" s="81" t="str">
        <f t="shared" si="36"/>
        <v/>
      </c>
      <c r="U74" s="81" t="str">
        <f t="shared" si="36"/>
        <v/>
      </c>
      <c r="V74" s="81" t="str">
        <f t="shared" si="36"/>
        <v/>
      </c>
      <c r="W74" s="81" t="str">
        <f t="shared" si="36"/>
        <v/>
      </c>
      <c r="X74" s="81" t="str">
        <f t="shared" si="36"/>
        <v/>
      </c>
      <c r="Y74" s="81" t="str">
        <f t="shared" si="36"/>
        <v/>
      </c>
      <c r="Z74" s="81" t="str">
        <f t="shared" si="36"/>
        <v/>
      </c>
      <c r="AA74" s="81" t="str">
        <f t="shared" si="36"/>
        <v/>
      </c>
      <c r="AB74" s="81" t="str">
        <f t="shared" si="36"/>
        <v/>
      </c>
      <c r="AC74" s="81" t="str">
        <f t="shared" si="36"/>
        <v/>
      </c>
      <c r="AD74" s="81" t="str">
        <f t="shared" si="36"/>
        <v/>
      </c>
      <c r="AE74" s="81" t="str">
        <f t="shared" si="36"/>
        <v/>
      </c>
    </row>
    <row r="75" spans="1:31" x14ac:dyDescent="0.3">
      <c r="A75" s="99">
        <v>19</v>
      </c>
      <c r="B75" s="81" t="str">
        <f t="shared" ref="B75:AE83" si="37">IF(B21&gt;0,((B21-$B$54)/($B$55))^4,"")</f>
        <v/>
      </c>
      <c r="C75" s="81" t="str">
        <f t="shared" si="37"/>
        <v/>
      </c>
      <c r="D75" s="81" t="str">
        <f t="shared" si="37"/>
        <v/>
      </c>
      <c r="E75" s="81" t="str">
        <f t="shared" si="37"/>
        <v/>
      </c>
      <c r="F75" s="81" t="str">
        <f t="shared" si="37"/>
        <v/>
      </c>
      <c r="G75" s="81" t="str">
        <f t="shared" si="37"/>
        <v/>
      </c>
      <c r="H75" s="81" t="str">
        <f t="shared" si="37"/>
        <v/>
      </c>
      <c r="I75" s="81" t="str">
        <f t="shared" si="37"/>
        <v/>
      </c>
      <c r="J75" s="81" t="str">
        <f t="shared" si="37"/>
        <v/>
      </c>
      <c r="K75" s="81" t="str">
        <f t="shared" si="37"/>
        <v/>
      </c>
      <c r="L75" s="81" t="str">
        <f t="shared" si="37"/>
        <v/>
      </c>
      <c r="M75" s="81" t="str">
        <f t="shared" si="37"/>
        <v/>
      </c>
      <c r="N75" s="81" t="str">
        <f t="shared" si="37"/>
        <v/>
      </c>
      <c r="O75" s="81" t="str">
        <f t="shared" si="37"/>
        <v/>
      </c>
      <c r="P75" s="81" t="str">
        <f t="shared" si="37"/>
        <v/>
      </c>
      <c r="Q75" s="81" t="str">
        <f t="shared" si="37"/>
        <v/>
      </c>
      <c r="R75" s="81" t="str">
        <f t="shared" si="37"/>
        <v/>
      </c>
      <c r="S75" s="81" t="str">
        <f t="shared" si="37"/>
        <v/>
      </c>
      <c r="T75" s="81" t="str">
        <f t="shared" si="37"/>
        <v/>
      </c>
      <c r="U75" s="81" t="str">
        <f t="shared" si="37"/>
        <v/>
      </c>
      <c r="V75" s="81" t="str">
        <f t="shared" si="37"/>
        <v/>
      </c>
      <c r="W75" s="81" t="str">
        <f t="shared" si="37"/>
        <v/>
      </c>
      <c r="X75" s="81" t="str">
        <f t="shared" si="37"/>
        <v/>
      </c>
      <c r="Y75" s="81" t="str">
        <f t="shared" si="37"/>
        <v/>
      </c>
      <c r="Z75" s="81" t="str">
        <f t="shared" si="37"/>
        <v/>
      </c>
      <c r="AA75" s="81" t="str">
        <f t="shared" si="37"/>
        <v/>
      </c>
      <c r="AB75" s="81" t="str">
        <f t="shared" si="37"/>
        <v/>
      </c>
      <c r="AC75" s="81" t="str">
        <f t="shared" si="37"/>
        <v/>
      </c>
      <c r="AD75" s="81" t="str">
        <f t="shared" si="37"/>
        <v/>
      </c>
      <c r="AE75" s="81" t="str">
        <f t="shared" si="37"/>
        <v/>
      </c>
    </row>
    <row r="76" spans="1:31" x14ac:dyDescent="0.3">
      <c r="A76" s="99">
        <v>20</v>
      </c>
      <c r="B76" s="81" t="str">
        <f t="shared" si="37"/>
        <v/>
      </c>
      <c r="C76" s="81" t="str">
        <f t="shared" si="37"/>
        <v/>
      </c>
      <c r="D76" s="81" t="str">
        <f t="shared" si="37"/>
        <v/>
      </c>
      <c r="E76" s="81" t="str">
        <f t="shared" si="37"/>
        <v/>
      </c>
      <c r="F76" s="81" t="str">
        <f t="shared" si="37"/>
        <v/>
      </c>
      <c r="G76" s="81" t="str">
        <f t="shared" si="37"/>
        <v/>
      </c>
      <c r="H76" s="81" t="str">
        <f t="shared" si="37"/>
        <v/>
      </c>
      <c r="I76" s="81" t="str">
        <f t="shared" si="37"/>
        <v/>
      </c>
      <c r="J76" s="81" t="str">
        <f t="shared" si="37"/>
        <v/>
      </c>
      <c r="K76" s="81" t="str">
        <f t="shared" si="37"/>
        <v/>
      </c>
      <c r="L76" s="81" t="str">
        <f t="shared" si="37"/>
        <v/>
      </c>
      <c r="M76" s="81" t="str">
        <f t="shared" si="37"/>
        <v/>
      </c>
      <c r="N76" s="81" t="str">
        <f t="shared" si="37"/>
        <v/>
      </c>
      <c r="O76" s="81" t="str">
        <f t="shared" si="37"/>
        <v/>
      </c>
      <c r="P76" s="81" t="str">
        <f t="shared" si="37"/>
        <v/>
      </c>
      <c r="Q76" s="81" t="str">
        <f t="shared" si="37"/>
        <v/>
      </c>
      <c r="R76" s="81" t="str">
        <f t="shared" si="37"/>
        <v/>
      </c>
      <c r="S76" s="81" t="str">
        <f t="shared" si="37"/>
        <v/>
      </c>
      <c r="T76" s="81" t="str">
        <f t="shared" si="37"/>
        <v/>
      </c>
      <c r="U76" s="81" t="str">
        <f t="shared" si="37"/>
        <v/>
      </c>
      <c r="V76" s="81" t="str">
        <f t="shared" si="37"/>
        <v/>
      </c>
      <c r="W76" s="81" t="str">
        <f t="shared" si="37"/>
        <v/>
      </c>
      <c r="X76" s="81" t="str">
        <f t="shared" si="37"/>
        <v/>
      </c>
      <c r="Y76" s="81" t="str">
        <f t="shared" si="37"/>
        <v/>
      </c>
      <c r="Z76" s="81" t="str">
        <f t="shared" si="37"/>
        <v/>
      </c>
      <c r="AA76" s="81" t="str">
        <f t="shared" si="37"/>
        <v/>
      </c>
      <c r="AB76" s="81" t="str">
        <f t="shared" si="37"/>
        <v/>
      </c>
      <c r="AC76" s="81" t="str">
        <f t="shared" si="37"/>
        <v/>
      </c>
      <c r="AD76" s="81" t="str">
        <f t="shared" si="37"/>
        <v/>
      </c>
      <c r="AE76" s="81" t="str">
        <f t="shared" si="37"/>
        <v/>
      </c>
    </row>
    <row r="77" spans="1:31" x14ac:dyDescent="0.3">
      <c r="A77" s="99">
        <v>21</v>
      </c>
      <c r="B77" s="81" t="str">
        <f t="shared" si="37"/>
        <v/>
      </c>
      <c r="C77" s="81" t="str">
        <f t="shared" si="37"/>
        <v/>
      </c>
      <c r="D77" s="81" t="str">
        <f t="shared" si="37"/>
        <v/>
      </c>
      <c r="E77" s="81" t="str">
        <f t="shared" si="37"/>
        <v/>
      </c>
      <c r="F77" s="81" t="str">
        <f t="shared" si="37"/>
        <v/>
      </c>
      <c r="G77" s="81" t="str">
        <f t="shared" si="37"/>
        <v/>
      </c>
      <c r="H77" s="81" t="str">
        <f t="shared" si="37"/>
        <v/>
      </c>
      <c r="I77" s="81" t="str">
        <f t="shared" si="37"/>
        <v/>
      </c>
      <c r="J77" s="81" t="str">
        <f t="shared" si="37"/>
        <v/>
      </c>
      <c r="K77" s="81" t="str">
        <f t="shared" si="37"/>
        <v/>
      </c>
      <c r="L77" s="81" t="str">
        <f t="shared" si="37"/>
        <v/>
      </c>
      <c r="M77" s="81" t="str">
        <f t="shared" si="37"/>
        <v/>
      </c>
      <c r="N77" s="81" t="str">
        <f t="shared" si="37"/>
        <v/>
      </c>
      <c r="O77" s="81" t="str">
        <f t="shared" si="37"/>
        <v/>
      </c>
      <c r="P77" s="81" t="str">
        <f t="shared" si="37"/>
        <v/>
      </c>
      <c r="Q77" s="81" t="str">
        <f t="shared" si="37"/>
        <v/>
      </c>
      <c r="R77" s="81" t="str">
        <f t="shared" si="37"/>
        <v/>
      </c>
      <c r="S77" s="81" t="str">
        <f t="shared" si="37"/>
        <v/>
      </c>
      <c r="T77" s="81" t="str">
        <f t="shared" si="37"/>
        <v/>
      </c>
      <c r="U77" s="81" t="str">
        <f t="shared" si="37"/>
        <v/>
      </c>
      <c r="V77" s="81" t="str">
        <f t="shared" si="37"/>
        <v/>
      </c>
      <c r="W77" s="81" t="str">
        <f t="shared" si="37"/>
        <v/>
      </c>
      <c r="X77" s="81" t="str">
        <f t="shared" si="37"/>
        <v/>
      </c>
      <c r="Y77" s="81" t="str">
        <f t="shared" si="37"/>
        <v/>
      </c>
      <c r="Z77" s="81" t="str">
        <f t="shared" si="37"/>
        <v/>
      </c>
      <c r="AA77" s="81" t="str">
        <f t="shared" si="37"/>
        <v/>
      </c>
      <c r="AB77" s="81" t="str">
        <f t="shared" si="37"/>
        <v/>
      </c>
      <c r="AC77" s="81" t="str">
        <f t="shared" si="37"/>
        <v/>
      </c>
      <c r="AD77" s="81" t="str">
        <f t="shared" si="37"/>
        <v/>
      </c>
      <c r="AE77" s="81" t="str">
        <f t="shared" si="37"/>
        <v/>
      </c>
    </row>
    <row r="78" spans="1:31" x14ac:dyDescent="0.3">
      <c r="A78" s="99">
        <v>22</v>
      </c>
      <c r="B78" s="81" t="str">
        <f t="shared" si="37"/>
        <v/>
      </c>
      <c r="C78" s="81" t="str">
        <f t="shared" si="37"/>
        <v/>
      </c>
      <c r="D78" s="81" t="str">
        <f t="shared" si="37"/>
        <v/>
      </c>
      <c r="E78" s="81" t="str">
        <f t="shared" si="37"/>
        <v/>
      </c>
      <c r="F78" s="81" t="str">
        <f t="shared" si="37"/>
        <v/>
      </c>
      <c r="G78" s="81" t="str">
        <f t="shared" si="37"/>
        <v/>
      </c>
      <c r="H78" s="81" t="str">
        <f t="shared" si="37"/>
        <v/>
      </c>
      <c r="I78" s="81" t="str">
        <f t="shared" si="37"/>
        <v/>
      </c>
      <c r="J78" s="81" t="str">
        <f t="shared" si="37"/>
        <v/>
      </c>
      <c r="K78" s="81" t="str">
        <f t="shared" si="37"/>
        <v/>
      </c>
      <c r="L78" s="81" t="str">
        <f t="shared" si="37"/>
        <v/>
      </c>
      <c r="M78" s="81" t="str">
        <f t="shared" si="37"/>
        <v/>
      </c>
      <c r="N78" s="81" t="str">
        <f t="shared" si="37"/>
        <v/>
      </c>
      <c r="O78" s="81" t="str">
        <f t="shared" si="37"/>
        <v/>
      </c>
      <c r="P78" s="81" t="str">
        <f t="shared" si="37"/>
        <v/>
      </c>
      <c r="Q78" s="81" t="str">
        <f t="shared" si="37"/>
        <v/>
      </c>
      <c r="R78" s="81" t="str">
        <f t="shared" si="37"/>
        <v/>
      </c>
      <c r="S78" s="81" t="str">
        <f t="shared" si="37"/>
        <v/>
      </c>
      <c r="T78" s="81" t="str">
        <f t="shared" si="37"/>
        <v/>
      </c>
      <c r="U78" s="81" t="str">
        <f t="shared" si="37"/>
        <v/>
      </c>
      <c r="V78" s="81" t="str">
        <f t="shared" si="37"/>
        <v/>
      </c>
      <c r="W78" s="81" t="str">
        <f t="shared" si="37"/>
        <v/>
      </c>
      <c r="X78" s="81" t="str">
        <f t="shared" si="37"/>
        <v/>
      </c>
      <c r="Y78" s="81" t="str">
        <f t="shared" si="37"/>
        <v/>
      </c>
      <c r="Z78" s="81" t="str">
        <f t="shared" si="37"/>
        <v/>
      </c>
      <c r="AA78" s="81" t="str">
        <f t="shared" si="37"/>
        <v/>
      </c>
      <c r="AB78" s="81" t="str">
        <f t="shared" si="37"/>
        <v/>
      </c>
      <c r="AC78" s="81" t="str">
        <f t="shared" si="37"/>
        <v/>
      </c>
      <c r="AD78" s="81" t="str">
        <f t="shared" si="37"/>
        <v/>
      </c>
      <c r="AE78" s="81" t="str">
        <f t="shared" si="37"/>
        <v/>
      </c>
    </row>
    <row r="79" spans="1:31" x14ac:dyDescent="0.3">
      <c r="A79" s="99">
        <v>23</v>
      </c>
      <c r="B79" s="81" t="str">
        <f t="shared" si="37"/>
        <v/>
      </c>
      <c r="C79" s="81" t="str">
        <f t="shared" si="37"/>
        <v/>
      </c>
      <c r="D79" s="81" t="str">
        <f t="shared" si="37"/>
        <v/>
      </c>
      <c r="E79" s="81" t="str">
        <f t="shared" si="37"/>
        <v/>
      </c>
      <c r="F79" s="81" t="str">
        <f t="shared" si="37"/>
        <v/>
      </c>
      <c r="G79" s="81" t="str">
        <f t="shared" si="37"/>
        <v/>
      </c>
      <c r="H79" s="81" t="str">
        <f t="shared" si="37"/>
        <v/>
      </c>
      <c r="I79" s="81" t="str">
        <f t="shared" si="37"/>
        <v/>
      </c>
      <c r="J79" s="81" t="str">
        <f t="shared" si="37"/>
        <v/>
      </c>
      <c r="K79" s="81" t="str">
        <f t="shared" si="37"/>
        <v/>
      </c>
      <c r="L79" s="81" t="str">
        <f t="shared" si="37"/>
        <v/>
      </c>
      <c r="M79" s="81" t="str">
        <f t="shared" si="37"/>
        <v/>
      </c>
      <c r="N79" s="81" t="str">
        <f t="shared" si="37"/>
        <v/>
      </c>
      <c r="O79" s="81" t="str">
        <f t="shared" si="37"/>
        <v/>
      </c>
      <c r="P79" s="81" t="str">
        <f t="shared" si="37"/>
        <v/>
      </c>
      <c r="Q79" s="81" t="str">
        <f t="shared" si="37"/>
        <v/>
      </c>
      <c r="R79" s="81" t="str">
        <f t="shared" si="37"/>
        <v/>
      </c>
      <c r="S79" s="81" t="str">
        <f t="shared" si="37"/>
        <v/>
      </c>
      <c r="T79" s="81" t="str">
        <f t="shared" si="37"/>
        <v/>
      </c>
      <c r="U79" s="81" t="str">
        <f t="shared" si="37"/>
        <v/>
      </c>
      <c r="V79" s="81" t="str">
        <f t="shared" si="37"/>
        <v/>
      </c>
      <c r="W79" s="81" t="str">
        <f t="shared" si="37"/>
        <v/>
      </c>
      <c r="X79" s="81" t="str">
        <f t="shared" si="37"/>
        <v/>
      </c>
      <c r="Y79" s="81" t="str">
        <f t="shared" si="37"/>
        <v/>
      </c>
      <c r="Z79" s="81" t="str">
        <f t="shared" si="37"/>
        <v/>
      </c>
      <c r="AA79" s="81" t="str">
        <f t="shared" si="37"/>
        <v/>
      </c>
      <c r="AB79" s="81" t="str">
        <f t="shared" si="37"/>
        <v/>
      </c>
      <c r="AC79" s="81" t="str">
        <f t="shared" si="37"/>
        <v/>
      </c>
      <c r="AD79" s="81" t="str">
        <f t="shared" si="37"/>
        <v/>
      </c>
      <c r="AE79" s="81" t="str">
        <f t="shared" si="37"/>
        <v/>
      </c>
    </row>
    <row r="80" spans="1:31" x14ac:dyDescent="0.3">
      <c r="A80" s="99">
        <v>24</v>
      </c>
      <c r="B80" s="81" t="str">
        <f t="shared" si="37"/>
        <v/>
      </c>
      <c r="C80" s="81" t="str">
        <f t="shared" si="37"/>
        <v/>
      </c>
      <c r="D80" s="81" t="str">
        <f t="shared" si="37"/>
        <v/>
      </c>
      <c r="E80" s="81" t="str">
        <f t="shared" si="37"/>
        <v/>
      </c>
      <c r="F80" s="81" t="str">
        <f t="shared" si="37"/>
        <v/>
      </c>
      <c r="G80" s="81" t="str">
        <f t="shared" si="37"/>
        <v/>
      </c>
      <c r="H80" s="81" t="str">
        <f t="shared" si="37"/>
        <v/>
      </c>
      <c r="I80" s="81" t="str">
        <f t="shared" si="37"/>
        <v/>
      </c>
      <c r="J80" s="81" t="str">
        <f t="shared" si="37"/>
        <v/>
      </c>
      <c r="K80" s="81" t="str">
        <f t="shared" si="37"/>
        <v/>
      </c>
      <c r="L80" s="81" t="str">
        <f t="shared" si="37"/>
        <v/>
      </c>
      <c r="M80" s="81" t="str">
        <f t="shared" si="37"/>
        <v/>
      </c>
      <c r="N80" s="81" t="str">
        <f t="shared" si="37"/>
        <v/>
      </c>
      <c r="O80" s="81" t="str">
        <f t="shared" si="37"/>
        <v/>
      </c>
      <c r="P80" s="81" t="str">
        <f t="shared" si="37"/>
        <v/>
      </c>
      <c r="Q80" s="81" t="str">
        <f t="shared" si="37"/>
        <v/>
      </c>
      <c r="R80" s="81" t="str">
        <f t="shared" si="37"/>
        <v/>
      </c>
      <c r="S80" s="81" t="str">
        <f t="shared" si="37"/>
        <v/>
      </c>
      <c r="T80" s="81" t="str">
        <f t="shared" si="37"/>
        <v/>
      </c>
      <c r="U80" s="81" t="str">
        <f t="shared" si="37"/>
        <v/>
      </c>
      <c r="V80" s="81" t="str">
        <f t="shared" si="37"/>
        <v/>
      </c>
      <c r="W80" s="81" t="str">
        <f t="shared" si="37"/>
        <v/>
      </c>
      <c r="X80" s="81" t="str">
        <f t="shared" si="37"/>
        <v/>
      </c>
      <c r="Y80" s="81" t="str">
        <f t="shared" si="37"/>
        <v/>
      </c>
      <c r="Z80" s="81" t="str">
        <f t="shared" si="37"/>
        <v/>
      </c>
      <c r="AA80" s="81" t="str">
        <f t="shared" si="37"/>
        <v/>
      </c>
      <c r="AB80" s="81" t="str">
        <f t="shared" si="37"/>
        <v/>
      </c>
      <c r="AC80" s="81" t="str">
        <f t="shared" si="37"/>
        <v/>
      </c>
      <c r="AD80" s="81" t="str">
        <f t="shared" si="37"/>
        <v/>
      </c>
      <c r="AE80" s="81" t="str">
        <f t="shared" si="37"/>
        <v/>
      </c>
    </row>
    <row r="81" spans="1:31" x14ac:dyDescent="0.3">
      <c r="A81" s="99">
        <v>25</v>
      </c>
      <c r="B81" s="81" t="str">
        <f t="shared" si="37"/>
        <v/>
      </c>
      <c r="C81" s="81" t="str">
        <f t="shared" si="37"/>
        <v/>
      </c>
      <c r="D81" s="81" t="str">
        <f t="shared" si="37"/>
        <v/>
      </c>
      <c r="E81" s="81" t="str">
        <f t="shared" si="37"/>
        <v/>
      </c>
      <c r="F81" s="81" t="str">
        <f t="shared" si="37"/>
        <v/>
      </c>
      <c r="G81" s="81" t="str">
        <f t="shared" si="37"/>
        <v/>
      </c>
      <c r="H81" s="81" t="str">
        <f t="shared" si="37"/>
        <v/>
      </c>
      <c r="I81" s="81" t="str">
        <f t="shared" si="37"/>
        <v/>
      </c>
      <c r="J81" s="81" t="str">
        <f t="shared" si="37"/>
        <v/>
      </c>
      <c r="K81" s="81" t="str">
        <f t="shared" si="37"/>
        <v/>
      </c>
      <c r="L81" s="81" t="str">
        <f t="shared" si="37"/>
        <v/>
      </c>
      <c r="M81" s="81" t="str">
        <f t="shared" si="37"/>
        <v/>
      </c>
      <c r="N81" s="81" t="str">
        <f t="shared" si="37"/>
        <v/>
      </c>
      <c r="O81" s="81" t="str">
        <f t="shared" si="37"/>
        <v/>
      </c>
      <c r="P81" s="81" t="str">
        <f t="shared" si="37"/>
        <v/>
      </c>
      <c r="Q81" s="81" t="str">
        <f t="shared" si="37"/>
        <v/>
      </c>
      <c r="R81" s="81" t="str">
        <f t="shared" si="37"/>
        <v/>
      </c>
      <c r="S81" s="81" t="str">
        <f t="shared" si="37"/>
        <v/>
      </c>
      <c r="T81" s="81" t="str">
        <f t="shared" si="37"/>
        <v/>
      </c>
      <c r="U81" s="81" t="str">
        <f t="shared" si="37"/>
        <v/>
      </c>
      <c r="V81" s="81" t="str">
        <f t="shared" si="37"/>
        <v/>
      </c>
      <c r="W81" s="81" t="str">
        <f t="shared" si="37"/>
        <v/>
      </c>
      <c r="X81" s="81" t="str">
        <f t="shared" si="37"/>
        <v/>
      </c>
      <c r="Y81" s="81" t="str">
        <f t="shared" si="37"/>
        <v/>
      </c>
      <c r="Z81" s="81" t="str">
        <f t="shared" si="37"/>
        <v/>
      </c>
      <c r="AA81" s="81" t="str">
        <f t="shared" si="37"/>
        <v/>
      </c>
      <c r="AB81" s="81" t="str">
        <f t="shared" si="37"/>
        <v/>
      </c>
      <c r="AC81" s="81" t="str">
        <f t="shared" si="37"/>
        <v/>
      </c>
      <c r="AD81" s="81" t="str">
        <f t="shared" si="37"/>
        <v/>
      </c>
      <c r="AE81" s="81" t="str">
        <f t="shared" si="37"/>
        <v/>
      </c>
    </row>
    <row r="82" spans="1:31" x14ac:dyDescent="0.3">
      <c r="A82" s="99">
        <v>26</v>
      </c>
      <c r="B82" s="81" t="str">
        <f t="shared" si="37"/>
        <v/>
      </c>
      <c r="C82" s="81" t="str">
        <f t="shared" si="37"/>
        <v/>
      </c>
      <c r="D82" s="81" t="str">
        <f t="shared" si="37"/>
        <v/>
      </c>
      <c r="E82" s="81" t="str">
        <f t="shared" si="37"/>
        <v/>
      </c>
      <c r="F82" s="81" t="str">
        <f t="shared" si="37"/>
        <v/>
      </c>
      <c r="G82" s="81" t="str">
        <f t="shared" si="37"/>
        <v/>
      </c>
      <c r="H82" s="81" t="str">
        <f t="shared" si="37"/>
        <v/>
      </c>
      <c r="I82" s="81" t="str">
        <f t="shared" si="37"/>
        <v/>
      </c>
      <c r="J82" s="81" t="str">
        <f t="shared" si="37"/>
        <v/>
      </c>
      <c r="K82" s="81" t="str">
        <f t="shared" si="37"/>
        <v/>
      </c>
      <c r="L82" s="81" t="str">
        <f t="shared" si="37"/>
        <v/>
      </c>
      <c r="M82" s="81" t="str">
        <f t="shared" si="37"/>
        <v/>
      </c>
      <c r="N82" s="81" t="str">
        <f t="shared" si="37"/>
        <v/>
      </c>
      <c r="O82" s="81" t="str">
        <f t="shared" si="37"/>
        <v/>
      </c>
      <c r="P82" s="81" t="str">
        <f t="shared" si="37"/>
        <v/>
      </c>
      <c r="Q82" s="81" t="str">
        <f t="shared" si="37"/>
        <v/>
      </c>
      <c r="R82" s="81" t="str">
        <f t="shared" si="37"/>
        <v/>
      </c>
      <c r="S82" s="81" t="str">
        <f t="shared" si="37"/>
        <v/>
      </c>
      <c r="T82" s="81" t="str">
        <f t="shared" si="37"/>
        <v/>
      </c>
      <c r="U82" s="81" t="str">
        <f t="shared" si="37"/>
        <v/>
      </c>
      <c r="V82" s="81" t="str">
        <f t="shared" si="37"/>
        <v/>
      </c>
      <c r="W82" s="81" t="str">
        <f t="shared" si="37"/>
        <v/>
      </c>
      <c r="X82" s="81" t="str">
        <f t="shared" si="37"/>
        <v/>
      </c>
      <c r="Y82" s="81" t="str">
        <f t="shared" si="37"/>
        <v/>
      </c>
      <c r="Z82" s="81" t="str">
        <f t="shared" si="37"/>
        <v/>
      </c>
      <c r="AA82" s="81" t="str">
        <f t="shared" si="37"/>
        <v/>
      </c>
      <c r="AB82" s="81" t="str">
        <f t="shared" si="37"/>
        <v/>
      </c>
      <c r="AC82" s="81" t="str">
        <f t="shared" si="37"/>
        <v/>
      </c>
      <c r="AD82" s="81" t="str">
        <f t="shared" si="37"/>
        <v/>
      </c>
      <c r="AE82" s="81" t="str">
        <f t="shared" si="37"/>
        <v/>
      </c>
    </row>
    <row r="83" spans="1:31" x14ac:dyDescent="0.3">
      <c r="A83" s="99">
        <v>27</v>
      </c>
      <c r="B83" s="81" t="str">
        <f t="shared" si="37"/>
        <v/>
      </c>
      <c r="C83" s="81" t="str">
        <f t="shared" si="37"/>
        <v/>
      </c>
      <c r="D83" s="81" t="str">
        <f t="shared" si="37"/>
        <v/>
      </c>
      <c r="E83" s="81" t="str">
        <f t="shared" si="37"/>
        <v/>
      </c>
      <c r="F83" s="81" t="str">
        <f t="shared" si="37"/>
        <v/>
      </c>
      <c r="G83" s="81" t="str">
        <f t="shared" si="37"/>
        <v/>
      </c>
      <c r="H83" s="81" t="str">
        <f t="shared" si="37"/>
        <v/>
      </c>
      <c r="I83" s="81" t="str">
        <f t="shared" si="37"/>
        <v/>
      </c>
      <c r="J83" s="81" t="str">
        <f t="shared" si="37"/>
        <v/>
      </c>
      <c r="K83" s="81" t="str">
        <f t="shared" si="37"/>
        <v/>
      </c>
      <c r="L83" s="81" t="str">
        <f t="shared" si="37"/>
        <v/>
      </c>
      <c r="M83" s="81" t="str">
        <f t="shared" si="37"/>
        <v/>
      </c>
      <c r="N83" s="81" t="str">
        <f t="shared" si="37"/>
        <v/>
      </c>
      <c r="O83" s="81" t="str">
        <f t="shared" si="37"/>
        <v/>
      </c>
      <c r="P83" s="81" t="str">
        <f t="shared" si="37"/>
        <v/>
      </c>
      <c r="Q83" s="81" t="str">
        <f t="shared" ref="Q83:AE83" si="38">IF(Q29&gt;0,((Q29-$B$54)/($B$55))^4,"")</f>
        <v/>
      </c>
      <c r="R83" s="81" t="str">
        <f t="shared" si="38"/>
        <v/>
      </c>
      <c r="S83" s="81" t="str">
        <f t="shared" si="38"/>
        <v/>
      </c>
      <c r="T83" s="81" t="str">
        <f t="shared" si="38"/>
        <v/>
      </c>
      <c r="U83" s="81" t="str">
        <f t="shared" si="38"/>
        <v/>
      </c>
      <c r="V83" s="81" t="str">
        <f t="shared" si="38"/>
        <v/>
      </c>
      <c r="W83" s="81" t="str">
        <f t="shared" si="38"/>
        <v/>
      </c>
      <c r="X83" s="81" t="str">
        <f t="shared" si="38"/>
        <v/>
      </c>
      <c r="Y83" s="81" t="str">
        <f t="shared" si="38"/>
        <v/>
      </c>
      <c r="Z83" s="81" t="str">
        <f t="shared" si="38"/>
        <v/>
      </c>
      <c r="AA83" s="81" t="str">
        <f t="shared" si="38"/>
        <v/>
      </c>
      <c r="AB83" s="81" t="str">
        <f t="shared" si="38"/>
        <v/>
      </c>
      <c r="AC83" s="81" t="str">
        <f t="shared" si="38"/>
        <v/>
      </c>
      <c r="AD83" s="81" t="str">
        <f t="shared" si="38"/>
        <v/>
      </c>
      <c r="AE83" s="81" t="str">
        <f t="shared" si="38"/>
        <v/>
      </c>
    </row>
    <row r="84" spans="1:31" x14ac:dyDescent="0.3">
      <c r="A84" s="99">
        <v>28</v>
      </c>
      <c r="B84" s="81" t="str">
        <f t="shared" ref="B84:AE91" si="39">IF(B30&gt;0,((B30-$B$54)/($B$55))^4,"")</f>
        <v/>
      </c>
      <c r="C84" s="81" t="str">
        <f t="shared" si="39"/>
        <v/>
      </c>
      <c r="D84" s="81" t="str">
        <f t="shared" si="39"/>
        <v/>
      </c>
      <c r="E84" s="81" t="str">
        <f t="shared" si="39"/>
        <v/>
      </c>
      <c r="F84" s="81" t="str">
        <f t="shared" si="39"/>
        <v/>
      </c>
      <c r="G84" s="81" t="str">
        <f t="shared" si="39"/>
        <v/>
      </c>
      <c r="H84" s="81" t="str">
        <f t="shared" si="39"/>
        <v/>
      </c>
      <c r="I84" s="81" t="str">
        <f t="shared" si="39"/>
        <v/>
      </c>
      <c r="J84" s="81" t="str">
        <f t="shared" si="39"/>
        <v/>
      </c>
      <c r="K84" s="81" t="str">
        <f t="shared" si="39"/>
        <v/>
      </c>
      <c r="L84" s="81" t="str">
        <f t="shared" si="39"/>
        <v/>
      </c>
      <c r="M84" s="81" t="str">
        <f t="shared" si="39"/>
        <v/>
      </c>
      <c r="N84" s="81" t="str">
        <f t="shared" si="39"/>
        <v/>
      </c>
      <c r="O84" s="81" t="str">
        <f t="shared" si="39"/>
        <v/>
      </c>
      <c r="P84" s="81" t="str">
        <f t="shared" si="39"/>
        <v/>
      </c>
      <c r="Q84" s="81" t="str">
        <f t="shared" si="39"/>
        <v/>
      </c>
      <c r="R84" s="81" t="str">
        <f t="shared" si="39"/>
        <v/>
      </c>
      <c r="S84" s="81" t="str">
        <f t="shared" si="39"/>
        <v/>
      </c>
      <c r="T84" s="81" t="str">
        <f t="shared" si="39"/>
        <v/>
      </c>
      <c r="U84" s="81" t="str">
        <f t="shared" si="39"/>
        <v/>
      </c>
      <c r="V84" s="81" t="str">
        <f t="shared" si="39"/>
        <v/>
      </c>
      <c r="W84" s="81" t="str">
        <f t="shared" si="39"/>
        <v/>
      </c>
      <c r="X84" s="81" t="str">
        <f t="shared" si="39"/>
        <v/>
      </c>
      <c r="Y84" s="81" t="str">
        <f t="shared" si="39"/>
        <v/>
      </c>
      <c r="Z84" s="81" t="str">
        <f t="shared" si="39"/>
        <v/>
      </c>
      <c r="AA84" s="81" t="str">
        <f t="shared" si="39"/>
        <v/>
      </c>
      <c r="AB84" s="81" t="str">
        <f t="shared" si="39"/>
        <v/>
      </c>
      <c r="AC84" s="81" t="str">
        <f t="shared" si="39"/>
        <v/>
      </c>
      <c r="AD84" s="81" t="str">
        <f t="shared" si="39"/>
        <v/>
      </c>
      <c r="AE84" s="81" t="str">
        <f t="shared" si="39"/>
        <v/>
      </c>
    </row>
    <row r="85" spans="1:31" x14ac:dyDescent="0.3">
      <c r="A85" s="99">
        <v>29</v>
      </c>
      <c r="B85" s="81" t="str">
        <f t="shared" si="39"/>
        <v/>
      </c>
      <c r="C85" s="81" t="str">
        <f t="shared" si="39"/>
        <v/>
      </c>
      <c r="D85" s="81" t="str">
        <f t="shared" si="39"/>
        <v/>
      </c>
      <c r="E85" s="81" t="str">
        <f t="shared" si="39"/>
        <v/>
      </c>
      <c r="F85" s="81" t="str">
        <f t="shared" si="39"/>
        <v/>
      </c>
      <c r="G85" s="81" t="str">
        <f t="shared" si="39"/>
        <v/>
      </c>
      <c r="H85" s="81" t="str">
        <f t="shared" si="39"/>
        <v/>
      </c>
      <c r="I85" s="81" t="str">
        <f t="shared" si="39"/>
        <v/>
      </c>
      <c r="J85" s="81" t="str">
        <f t="shared" si="39"/>
        <v/>
      </c>
      <c r="K85" s="81" t="str">
        <f t="shared" si="39"/>
        <v/>
      </c>
      <c r="L85" s="81" t="str">
        <f t="shared" si="39"/>
        <v/>
      </c>
      <c r="M85" s="81" t="str">
        <f t="shared" si="39"/>
        <v/>
      </c>
      <c r="N85" s="81" t="str">
        <f t="shared" si="39"/>
        <v/>
      </c>
      <c r="O85" s="81" t="str">
        <f t="shared" si="39"/>
        <v/>
      </c>
      <c r="P85" s="81" t="str">
        <f t="shared" si="39"/>
        <v/>
      </c>
      <c r="Q85" s="81" t="str">
        <f t="shared" si="39"/>
        <v/>
      </c>
      <c r="R85" s="81" t="str">
        <f t="shared" si="39"/>
        <v/>
      </c>
      <c r="S85" s="81" t="str">
        <f t="shared" si="39"/>
        <v/>
      </c>
      <c r="T85" s="81" t="str">
        <f t="shared" si="39"/>
        <v/>
      </c>
      <c r="U85" s="81" t="str">
        <f t="shared" si="39"/>
        <v/>
      </c>
      <c r="V85" s="81" t="str">
        <f t="shared" si="39"/>
        <v/>
      </c>
      <c r="W85" s="81" t="str">
        <f t="shared" si="39"/>
        <v/>
      </c>
      <c r="X85" s="81" t="str">
        <f t="shared" si="39"/>
        <v/>
      </c>
      <c r="Y85" s="81" t="str">
        <f t="shared" si="39"/>
        <v/>
      </c>
      <c r="Z85" s="81" t="str">
        <f t="shared" si="39"/>
        <v/>
      </c>
      <c r="AA85" s="81" t="str">
        <f t="shared" si="39"/>
        <v/>
      </c>
      <c r="AB85" s="81" t="str">
        <f t="shared" si="39"/>
        <v/>
      </c>
      <c r="AC85" s="81" t="str">
        <f t="shared" si="39"/>
        <v/>
      </c>
      <c r="AD85" s="81" t="str">
        <f t="shared" si="39"/>
        <v/>
      </c>
      <c r="AE85" s="81" t="str">
        <f t="shared" si="39"/>
        <v/>
      </c>
    </row>
    <row r="86" spans="1:31" x14ac:dyDescent="0.3">
      <c r="A86" s="99">
        <v>30</v>
      </c>
      <c r="B86" s="81" t="str">
        <f t="shared" si="39"/>
        <v/>
      </c>
      <c r="C86" s="81" t="str">
        <f t="shared" si="39"/>
        <v/>
      </c>
      <c r="D86" s="81" t="str">
        <f t="shared" si="39"/>
        <v/>
      </c>
      <c r="E86" s="81" t="str">
        <f t="shared" si="39"/>
        <v/>
      </c>
      <c r="F86" s="81" t="str">
        <f t="shared" si="39"/>
        <v/>
      </c>
      <c r="G86" s="81" t="str">
        <f t="shared" si="39"/>
        <v/>
      </c>
      <c r="H86" s="81" t="str">
        <f t="shared" si="39"/>
        <v/>
      </c>
      <c r="I86" s="81" t="str">
        <f t="shared" si="39"/>
        <v/>
      </c>
      <c r="J86" s="81" t="str">
        <f t="shared" si="39"/>
        <v/>
      </c>
      <c r="K86" s="81" t="str">
        <f t="shared" si="39"/>
        <v/>
      </c>
      <c r="L86" s="81" t="str">
        <f t="shared" si="39"/>
        <v/>
      </c>
      <c r="M86" s="81" t="str">
        <f t="shared" si="39"/>
        <v/>
      </c>
      <c r="N86" s="81" t="str">
        <f t="shared" si="39"/>
        <v/>
      </c>
      <c r="O86" s="81" t="str">
        <f t="shared" si="39"/>
        <v/>
      </c>
      <c r="P86" s="81" t="str">
        <f t="shared" si="39"/>
        <v/>
      </c>
      <c r="Q86" s="81" t="str">
        <f t="shared" si="39"/>
        <v/>
      </c>
      <c r="R86" s="81" t="str">
        <f t="shared" si="39"/>
        <v/>
      </c>
      <c r="S86" s="81" t="str">
        <f t="shared" si="39"/>
        <v/>
      </c>
      <c r="T86" s="81" t="str">
        <f t="shared" si="39"/>
        <v/>
      </c>
      <c r="U86" s="81" t="str">
        <f t="shared" si="39"/>
        <v/>
      </c>
      <c r="V86" s="81" t="str">
        <f t="shared" si="39"/>
        <v/>
      </c>
      <c r="W86" s="81" t="str">
        <f t="shared" si="39"/>
        <v/>
      </c>
      <c r="X86" s="81" t="str">
        <f t="shared" si="39"/>
        <v/>
      </c>
      <c r="Y86" s="81" t="str">
        <f t="shared" si="39"/>
        <v/>
      </c>
      <c r="Z86" s="81" t="str">
        <f t="shared" si="39"/>
        <v/>
      </c>
      <c r="AA86" s="81" t="str">
        <f t="shared" si="39"/>
        <v/>
      </c>
      <c r="AB86" s="81" t="str">
        <f t="shared" si="39"/>
        <v/>
      </c>
      <c r="AC86" s="81" t="str">
        <f t="shared" si="39"/>
        <v/>
      </c>
      <c r="AD86" s="81" t="str">
        <f t="shared" si="39"/>
        <v/>
      </c>
      <c r="AE86" s="81" t="str">
        <f t="shared" si="39"/>
        <v/>
      </c>
    </row>
    <row r="87" spans="1:31" x14ac:dyDescent="0.3">
      <c r="A87" s="99">
        <v>31</v>
      </c>
      <c r="B87" s="81" t="str">
        <f t="shared" si="39"/>
        <v/>
      </c>
      <c r="C87" s="81" t="str">
        <f t="shared" si="39"/>
        <v/>
      </c>
      <c r="D87" s="81" t="str">
        <f t="shared" si="39"/>
        <v/>
      </c>
      <c r="E87" s="81" t="str">
        <f t="shared" si="39"/>
        <v/>
      </c>
      <c r="F87" s="81" t="str">
        <f t="shared" si="39"/>
        <v/>
      </c>
      <c r="G87" s="81" t="str">
        <f t="shared" si="39"/>
        <v/>
      </c>
      <c r="H87" s="81" t="str">
        <f t="shared" si="39"/>
        <v/>
      </c>
      <c r="I87" s="81" t="str">
        <f t="shared" si="39"/>
        <v/>
      </c>
      <c r="J87" s="81" t="str">
        <f t="shared" si="39"/>
        <v/>
      </c>
      <c r="K87" s="81" t="str">
        <f t="shared" si="39"/>
        <v/>
      </c>
      <c r="L87" s="81" t="str">
        <f t="shared" si="39"/>
        <v/>
      </c>
      <c r="M87" s="81" t="str">
        <f t="shared" si="39"/>
        <v/>
      </c>
      <c r="N87" s="81" t="str">
        <f t="shared" si="39"/>
        <v/>
      </c>
      <c r="O87" s="81" t="str">
        <f t="shared" si="39"/>
        <v/>
      </c>
      <c r="P87" s="81" t="str">
        <f t="shared" si="39"/>
        <v/>
      </c>
      <c r="Q87" s="81" t="str">
        <f t="shared" si="39"/>
        <v/>
      </c>
      <c r="R87" s="81" t="str">
        <f t="shared" si="39"/>
        <v/>
      </c>
      <c r="S87" s="81" t="str">
        <f t="shared" si="39"/>
        <v/>
      </c>
      <c r="T87" s="81" t="str">
        <f t="shared" si="39"/>
        <v/>
      </c>
      <c r="U87" s="81" t="str">
        <f t="shared" si="39"/>
        <v/>
      </c>
      <c r="V87" s="81" t="str">
        <f t="shared" si="39"/>
        <v/>
      </c>
      <c r="W87" s="81" t="str">
        <f t="shared" si="39"/>
        <v/>
      </c>
      <c r="X87" s="81" t="str">
        <f t="shared" si="39"/>
        <v/>
      </c>
      <c r="Y87" s="81" t="str">
        <f t="shared" si="39"/>
        <v/>
      </c>
      <c r="Z87" s="81" t="str">
        <f t="shared" si="39"/>
        <v/>
      </c>
      <c r="AA87" s="81" t="str">
        <f t="shared" si="39"/>
        <v/>
      </c>
      <c r="AB87" s="81" t="str">
        <f t="shared" si="39"/>
        <v/>
      </c>
      <c r="AC87" s="81" t="str">
        <f t="shared" si="39"/>
        <v/>
      </c>
      <c r="AD87" s="81" t="str">
        <f t="shared" si="39"/>
        <v/>
      </c>
      <c r="AE87" s="81" t="str">
        <f t="shared" si="39"/>
        <v/>
      </c>
    </row>
    <row r="88" spans="1:31" x14ac:dyDescent="0.3">
      <c r="A88" s="99">
        <v>32</v>
      </c>
      <c r="B88" s="81" t="str">
        <f t="shared" si="39"/>
        <v/>
      </c>
      <c r="C88" s="81" t="str">
        <f t="shared" si="39"/>
        <v/>
      </c>
      <c r="D88" s="81" t="str">
        <f t="shared" si="39"/>
        <v/>
      </c>
      <c r="E88" s="81" t="str">
        <f t="shared" si="39"/>
        <v/>
      </c>
      <c r="F88" s="81" t="str">
        <f t="shared" si="39"/>
        <v/>
      </c>
      <c r="G88" s="81" t="str">
        <f t="shared" si="39"/>
        <v/>
      </c>
      <c r="H88" s="81" t="str">
        <f t="shared" si="39"/>
        <v/>
      </c>
      <c r="I88" s="81" t="str">
        <f t="shared" si="39"/>
        <v/>
      </c>
      <c r="J88" s="81" t="str">
        <f t="shared" si="39"/>
        <v/>
      </c>
      <c r="K88" s="81" t="str">
        <f t="shared" si="39"/>
        <v/>
      </c>
      <c r="L88" s="81" t="str">
        <f t="shared" si="39"/>
        <v/>
      </c>
      <c r="M88" s="81" t="str">
        <f t="shared" si="39"/>
        <v/>
      </c>
      <c r="N88" s="81" t="str">
        <f t="shared" si="39"/>
        <v/>
      </c>
      <c r="O88" s="81" t="str">
        <f t="shared" si="39"/>
        <v/>
      </c>
      <c r="P88" s="81" t="str">
        <f t="shared" si="39"/>
        <v/>
      </c>
      <c r="Q88" s="81" t="str">
        <f t="shared" si="39"/>
        <v/>
      </c>
      <c r="R88" s="81" t="str">
        <f t="shared" si="39"/>
        <v/>
      </c>
      <c r="S88" s="81" t="str">
        <f t="shared" si="39"/>
        <v/>
      </c>
      <c r="T88" s="81" t="str">
        <f t="shared" si="39"/>
        <v/>
      </c>
      <c r="U88" s="81" t="str">
        <f t="shared" si="39"/>
        <v/>
      </c>
      <c r="V88" s="81" t="str">
        <f t="shared" si="39"/>
        <v/>
      </c>
      <c r="W88" s="81" t="str">
        <f t="shared" si="39"/>
        <v/>
      </c>
      <c r="X88" s="81" t="str">
        <f t="shared" si="39"/>
        <v/>
      </c>
      <c r="Y88" s="81" t="str">
        <f t="shared" si="39"/>
        <v/>
      </c>
      <c r="Z88" s="81" t="str">
        <f t="shared" si="39"/>
        <v/>
      </c>
      <c r="AA88" s="81" t="str">
        <f t="shared" si="39"/>
        <v/>
      </c>
      <c r="AB88" s="81" t="str">
        <f t="shared" si="39"/>
        <v/>
      </c>
      <c r="AC88" s="81" t="str">
        <f t="shared" si="39"/>
        <v/>
      </c>
      <c r="AD88" s="81" t="str">
        <f t="shared" si="39"/>
        <v/>
      </c>
      <c r="AE88" s="81" t="str">
        <f t="shared" si="39"/>
        <v/>
      </c>
    </row>
    <row r="89" spans="1:31" x14ac:dyDescent="0.3">
      <c r="A89" s="99">
        <v>33</v>
      </c>
      <c r="B89" s="81" t="str">
        <f t="shared" si="39"/>
        <v/>
      </c>
      <c r="C89" s="81" t="str">
        <f t="shared" si="39"/>
        <v/>
      </c>
      <c r="D89" s="81" t="str">
        <f t="shared" si="39"/>
        <v/>
      </c>
      <c r="E89" s="81" t="str">
        <f t="shared" si="39"/>
        <v/>
      </c>
      <c r="F89" s="81" t="str">
        <f t="shared" si="39"/>
        <v/>
      </c>
      <c r="G89" s="81" t="str">
        <f t="shared" si="39"/>
        <v/>
      </c>
      <c r="H89" s="81" t="str">
        <f t="shared" si="39"/>
        <v/>
      </c>
      <c r="I89" s="81" t="str">
        <f t="shared" si="39"/>
        <v/>
      </c>
      <c r="J89" s="81" t="str">
        <f t="shared" si="39"/>
        <v/>
      </c>
      <c r="K89" s="81" t="str">
        <f t="shared" si="39"/>
        <v/>
      </c>
      <c r="L89" s="81" t="str">
        <f t="shared" si="39"/>
        <v/>
      </c>
      <c r="M89" s="81" t="str">
        <f t="shared" si="39"/>
        <v/>
      </c>
      <c r="N89" s="81" t="str">
        <f t="shared" si="39"/>
        <v/>
      </c>
      <c r="O89" s="81" t="str">
        <f t="shared" si="39"/>
        <v/>
      </c>
      <c r="P89" s="81" t="str">
        <f t="shared" si="39"/>
        <v/>
      </c>
      <c r="Q89" s="81" t="str">
        <f t="shared" si="39"/>
        <v/>
      </c>
      <c r="R89" s="81" t="str">
        <f t="shared" si="39"/>
        <v/>
      </c>
      <c r="S89" s="81" t="str">
        <f t="shared" si="39"/>
        <v/>
      </c>
      <c r="T89" s="81" t="str">
        <f t="shared" si="39"/>
        <v/>
      </c>
      <c r="U89" s="81" t="str">
        <f t="shared" si="39"/>
        <v/>
      </c>
      <c r="V89" s="81" t="str">
        <f t="shared" si="39"/>
        <v/>
      </c>
      <c r="W89" s="81" t="str">
        <f t="shared" si="39"/>
        <v/>
      </c>
      <c r="X89" s="81" t="str">
        <f t="shared" si="39"/>
        <v/>
      </c>
      <c r="Y89" s="81" t="str">
        <f t="shared" si="39"/>
        <v/>
      </c>
      <c r="Z89" s="81" t="str">
        <f t="shared" si="39"/>
        <v/>
      </c>
      <c r="AA89" s="81" t="str">
        <f t="shared" si="39"/>
        <v/>
      </c>
      <c r="AB89" s="81" t="str">
        <f t="shared" si="39"/>
        <v/>
      </c>
      <c r="AC89" s="81" t="str">
        <f t="shared" si="39"/>
        <v/>
      </c>
      <c r="AD89" s="81" t="str">
        <f t="shared" si="39"/>
        <v/>
      </c>
      <c r="AE89" s="81" t="str">
        <f t="shared" si="39"/>
        <v/>
      </c>
    </row>
    <row r="90" spans="1:31" x14ac:dyDescent="0.3">
      <c r="A90" s="99">
        <v>34</v>
      </c>
      <c r="B90" s="81" t="str">
        <f t="shared" si="39"/>
        <v/>
      </c>
      <c r="C90" s="81" t="str">
        <f t="shared" si="39"/>
        <v/>
      </c>
      <c r="D90" s="81" t="str">
        <f t="shared" si="39"/>
        <v/>
      </c>
      <c r="E90" s="81" t="str">
        <f t="shared" si="39"/>
        <v/>
      </c>
      <c r="F90" s="81" t="str">
        <f t="shared" si="39"/>
        <v/>
      </c>
      <c r="G90" s="81" t="str">
        <f t="shared" si="39"/>
        <v/>
      </c>
      <c r="H90" s="81" t="str">
        <f t="shared" si="39"/>
        <v/>
      </c>
      <c r="I90" s="81" t="str">
        <f t="shared" si="39"/>
        <v/>
      </c>
      <c r="J90" s="81" t="str">
        <f t="shared" si="39"/>
        <v/>
      </c>
      <c r="K90" s="81" t="str">
        <f t="shared" si="39"/>
        <v/>
      </c>
      <c r="L90" s="81" t="str">
        <f t="shared" si="39"/>
        <v/>
      </c>
      <c r="M90" s="81" t="str">
        <f t="shared" si="39"/>
        <v/>
      </c>
      <c r="N90" s="81" t="str">
        <f t="shared" si="39"/>
        <v/>
      </c>
      <c r="O90" s="81" t="str">
        <f t="shared" si="39"/>
        <v/>
      </c>
      <c r="P90" s="81" t="str">
        <f t="shared" si="39"/>
        <v/>
      </c>
      <c r="Q90" s="81" t="str">
        <f t="shared" si="39"/>
        <v/>
      </c>
      <c r="R90" s="81" t="str">
        <f t="shared" si="39"/>
        <v/>
      </c>
      <c r="S90" s="81" t="str">
        <f t="shared" si="39"/>
        <v/>
      </c>
      <c r="T90" s="81" t="str">
        <f t="shared" si="39"/>
        <v/>
      </c>
      <c r="U90" s="81" t="str">
        <f t="shared" si="39"/>
        <v/>
      </c>
      <c r="V90" s="81" t="str">
        <f t="shared" si="39"/>
        <v/>
      </c>
      <c r="W90" s="81" t="str">
        <f t="shared" si="39"/>
        <v/>
      </c>
      <c r="X90" s="81" t="str">
        <f t="shared" si="39"/>
        <v/>
      </c>
      <c r="Y90" s="81" t="str">
        <f t="shared" si="39"/>
        <v/>
      </c>
      <c r="Z90" s="81" t="str">
        <f t="shared" si="39"/>
        <v/>
      </c>
      <c r="AA90" s="81" t="str">
        <f t="shared" si="39"/>
        <v/>
      </c>
      <c r="AB90" s="81" t="str">
        <f t="shared" si="39"/>
        <v/>
      </c>
      <c r="AC90" s="81" t="str">
        <f t="shared" si="39"/>
        <v/>
      </c>
      <c r="AD90" s="81" t="str">
        <f t="shared" si="39"/>
        <v/>
      </c>
      <c r="AE90" s="81" t="str">
        <f t="shared" si="39"/>
        <v/>
      </c>
    </row>
    <row r="91" spans="1:31" x14ac:dyDescent="0.3">
      <c r="A91" s="99">
        <v>35</v>
      </c>
      <c r="B91" s="81" t="str">
        <f t="shared" si="39"/>
        <v/>
      </c>
      <c r="C91" s="81" t="str">
        <f t="shared" si="39"/>
        <v/>
      </c>
      <c r="D91" s="81" t="str">
        <f t="shared" si="39"/>
        <v/>
      </c>
      <c r="E91" s="81" t="str">
        <f t="shared" si="39"/>
        <v/>
      </c>
      <c r="F91" s="81" t="str">
        <f t="shared" si="39"/>
        <v/>
      </c>
      <c r="G91" s="81" t="str">
        <f t="shared" si="39"/>
        <v/>
      </c>
      <c r="H91" s="81" t="str">
        <f t="shared" si="39"/>
        <v/>
      </c>
      <c r="I91" s="81" t="str">
        <f t="shared" si="39"/>
        <v/>
      </c>
      <c r="J91" s="81" t="str">
        <f t="shared" si="39"/>
        <v/>
      </c>
      <c r="K91" s="81" t="str">
        <f t="shared" si="39"/>
        <v/>
      </c>
      <c r="L91" s="81" t="str">
        <f t="shared" si="39"/>
        <v/>
      </c>
      <c r="M91" s="81" t="str">
        <f t="shared" si="39"/>
        <v/>
      </c>
      <c r="N91" s="81" t="str">
        <f t="shared" si="39"/>
        <v/>
      </c>
      <c r="O91" s="81" t="str">
        <f t="shared" si="39"/>
        <v/>
      </c>
      <c r="P91" s="81" t="str">
        <f t="shared" si="39"/>
        <v/>
      </c>
      <c r="Q91" s="81" t="str">
        <f t="shared" si="39"/>
        <v/>
      </c>
      <c r="R91" s="81" t="str">
        <f t="shared" si="39"/>
        <v/>
      </c>
      <c r="S91" s="81" t="str">
        <f t="shared" si="39"/>
        <v/>
      </c>
      <c r="T91" s="81" t="str">
        <f t="shared" si="39"/>
        <v/>
      </c>
      <c r="U91" s="81" t="str">
        <f t="shared" si="39"/>
        <v/>
      </c>
      <c r="V91" s="81" t="str">
        <f t="shared" si="39"/>
        <v/>
      </c>
      <c r="W91" s="81" t="str">
        <f t="shared" si="39"/>
        <v/>
      </c>
      <c r="X91" s="81" t="str">
        <f t="shared" si="39"/>
        <v/>
      </c>
      <c r="Y91" s="81" t="str">
        <f t="shared" si="39"/>
        <v/>
      </c>
      <c r="Z91" s="81" t="str">
        <f t="shared" si="39"/>
        <v/>
      </c>
      <c r="AA91" s="81" t="str">
        <f t="shared" si="39"/>
        <v/>
      </c>
      <c r="AB91" s="81" t="str">
        <f t="shared" si="39"/>
        <v/>
      </c>
      <c r="AC91" s="81" t="str">
        <f t="shared" si="39"/>
        <v/>
      </c>
      <c r="AD91" s="81" t="str">
        <f t="shared" si="39"/>
        <v/>
      </c>
      <c r="AE91" s="81" t="str">
        <f t="shared" si="39"/>
        <v/>
      </c>
    </row>
    <row r="93" spans="1:31" x14ac:dyDescent="0.3">
      <c r="A93" s="30" t="s">
        <v>4</v>
      </c>
      <c r="B93" s="115" t="s">
        <v>0</v>
      </c>
      <c r="C93" s="121"/>
    </row>
    <row r="94" spans="1:31" x14ac:dyDescent="0.3">
      <c r="A94" s="30" t="s">
        <v>5</v>
      </c>
      <c r="B94" s="116">
        <f>COUNT(B3:AE37)</f>
        <v>6</v>
      </c>
      <c r="C94" s="121"/>
    </row>
    <row r="95" spans="1:31" x14ac:dyDescent="0.3">
      <c r="A95" s="30" t="s">
        <v>6</v>
      </c>
      <c r="B95" s="122">
        <f>SUM(B57:AE91)/($B$94-1)-3</f>
        <v>-1.5914058745790296</v>
      </c>
      <c r="C95" s="121"/>
      <c r="G95" t="s">
        <v>12</v>
      </c>
    </row>
    <row r="96" spans="1:31" x14ac:dyDescent="0.3">
      <c r="A96" s="30" t="s">
        <v>8</v>
      </c>
      <c r="B96" s="116">
        <f>SQRT(24/B94)</f>
        <v>2</v>
      </c>
      <c r="C96" s="121"/>
      <c r="G96" s="173" t="s">
        <v>99</v>
      </c>
    </row>
    <row r="97" spans="1:31" x14ac:dyDescent="0.3">
      <c r="A97" s="30" t="s">
        <v>10</v>
      </c>
      <c r="B97" s="116" t="str">
        <f>IF(ABS(B95/B96)&gt;NORMSINV(1-0.05/2),"non normal","normal")</f>
        <v>normal</v>
      </c>
      <c r="C97" s="121"/>
      <c r="G97" t="s">
        <v>100</v>
      </c>
    </row>
    <row r="98" spans="1:31" x14ac:dyDescent="0.3">
      <c r="A98" s="30" t="s">
        <v>11</v>
      </c>
      <c r="B98" s="117">
        <f>SKEW(B3:AE37)</f>
        <v>0.69278572112542325</v>
      </c>
      <c r="C98" s="121"/>
    </row>
    <row r="99" spans="1:31" x14ac:dyDescent="0.3">
      <c r="A99" s="30" t="s">
        <v>13</v>
      </c>
      <c r="B99" s="116">
        <f>SQRT((6*B94*(B94-1))/((B94-2)*(B94+1)*(B94+3)))</f>
        <v>0.84515425472851657</v>
      </c>
      <c r="C99" s="118" t="s">
        <v>18</v>
      </c>
    </row>
    <row r="100" spans="1:31" x14ac:dyDescent="0.3">
      <c r="A100" s="30" t="s">
        <v>15</v>
      </c>
      <c r="B100" s="116" t="str">
        <f>IF(ABS(B98/B99)&gt;NORMSINV(1-0.05/2),"non normal","normal")</f>
        <v>normal</v>
      </c>
      <c r="C100" s="119" t="str">
        <f>IF(AND(B97="normal", B100="normal"),"normal", "non normal")</f>
        <v>normal</v>
      </c>
    </row>
    <row r="101" spans="1:31" ht="15" thickBot="1" x14ac:dyDescent="0.35">
      <c r="A101" s="29"/>
      <c r="B101" s="32"/>
      <c r="C101" s="32"/>
      <c r="D101" s="64"/>
    </row>
    <row r="102" spans="1:31" x14ac:dyDescent="0.3">
      <c r="A102" s="153" t="s">
        <v>101</v>
      </c>
      <c r="B102" s="154"/>
      <c r="C102" s="154"/>
      <c r="D102" s="154"/>
      <c r="E102" s="154"/>
      <c r="F102" s="154"/>
      <c r="G102" s="154"/>
      <c r="H102" s="154"/>
      <c r="I102" s="154"/>
      <c r="J102" s="154"/>
      <c r="K102" s="155"/>
    </row>
    <row r="103" spans="1:31" x14ac:dyDescent="0.3">
      <c r="A103" s="132" t="s">
        <v>102</v>
      </c>
      <c r="B103" s="138">
        <f>IF(B40=3,B95,B45)</f>
        <v>-1.3199205610266036</v>
      </c>
      <c r="C103" s="130" t="s">
        <v>103</v>
      </c>
      <c r="D103" s="130"/>
      <c r="E103" s="130"/>
      <c r="F103" s="130"/>
      <c r="G103" s="130"/>
      <c r="H103" s="130"/>
      <c r="I103" s="130"/>
      <c r="J103" s="130"/>
      <c r="K103" s="133"/>
    </row>
    <row r="104" spans="1:31" x14ac:dyDescent="0.3">
      <c r="A104" s="132"/>
      <c r="B104" s="139"/>
      <c r="C104" s="130"/>
      <c r="D104" s="131"/>
      <c r="E104" s="130"/>
      <c r="F104" s="130"/>
      <c r="G104" s="130"/>
      <c r="H104" s="130"/>
      <c r="I104" s="130"/>
      <c r="J104" s="130"/>
      <c r="K104" s="133"/>
    </row>
    <row r="105" spans="1:31" ht="15" thickBot="1" x14ac:dyDescent="0.35">
      <c r="A105" s="134" t="s">
        <v>104</v>
      </c>
      <c r="B105" s="140">
        <f>IF(B40=3,B98,B48)</f>
        <v>0.69278572112542325</v>
      </c>
      <c r="C105" s="135" t="s">
        <v>105</v>
      </c>
      <c r="D105" s="135"/>
      <c r="E105" s="136"/>
      <c r="F105" s="136"/>
      <c r="G105" s="136"/>
      <c r="H105" s="136"/>
      <c r="I105" s="136"/>
      <c r="J105" s="136"/>
      <c r="K105" s="137"/>
    </row>
    <row r="106" spans="1:31" x14ac:dyDescent="0.3">
      <c r="A106" s="29"/>
      <c r="B106" s="32"/>
      <c r="C106" s="32"/>
      <c r="D106" s="64"/>
    </row>
    <row r="107" spans="1:31" x14ac:dyDescent="0.3">
      <c r="A107" s="12" t="s">
        <v>45</v>
      </c>
      <c r="B107" s="13">
        <f>COUNT(B3:B37)</f>
        <v>3</v>
      </c>
      <c r="C107" s="13">
        <f t="shared" ref="C107:AE107" si="40">COUNT(C3:C37)</f>
        <v>3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">
      <c r="A109" s="12" t="s">
        <v>46</v>
      </c>
      <c r="B109" s="14">
        <f>COUNTA(B2:AE2)</f>
        <v>2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">
      <c r="A112" s="12" t="s">
        <v>47</v>
      </c>
      <c r="B112" s="112">
        <f>COUNT(B3:AE37)</f>
        <v>6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">
      <c r="A117" s="13"/>
      <c r="B117" s="16">
        <f>B112-1</f>
        <v>5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">
      <c r="A122" s="12" t="s">
        <v>48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">
      <c r="A124" s="13" t="s">
        <v>49</v>
      </c>
      <c r="B124" s="51">
        <f>AVERAGE(B3:B37)</f>
        <v>9.7740250845733599E-6</v>
      </c>
      <c r="C124" s="51">
        <f>AVERAGE(C3:C37)</f>
        <v>3.2808629653955805E-2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 x14ac:dyDescent="0.3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">
      <c r="A131" s="12" t="s">
        <v>50</v>
      </c>
      <c r="B131" s="77">
        <f>AVERAGE(B3:AE37)</f>
        <v>1.6409201839520188E-2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">
      <c r="A136" s="12" t="s">
        <v>51</v>
      </c>
      <c r="B136" s="17"/>
      <c r="C136" s="17"/>
      <c r="D136" s="72">
        <f>VAR(B3:AE37)</f>
        <v>3.9589133169051218E-4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">
      <c r="A142" s="13" t="s">
        <v>52</v>
      </c>
      <c r="B142" s="89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">
      <c r="A145" s="13" t="s">
        <v>53</v>
      </c>
      <c r="B145" s="19">
        <f>1/B112+1/B142</f>
        <v>0.5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">
      <c r="A149" s="13" t="s">
        <v>54</v>
      </c>
      <c r="B149" s="72">
        <f>D136*B145</f>
        <v>1.9794566584525609E-4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">
      <c r="A155" s="12" t="s">
        <v>55</v>
      </c>
      <c r="B155" s="13"/>
      <c r="C155" s="13">
        <f>SQRT(B149)</f>
        <v>1.4069316466881256E-2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">
      <c r="A158" s="12" t="s">
        <v>56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">
      <c r="A161" s="13" t="s">
        <v>57</v>
      </c>
      <c r="B161" s="20" t="s">
        <v>58</v>
      </c>
      <c r="C161" s="13"/>
      <c r="D161" s="13"/>
      <c r="E161" s="13"/>
      <c r="F161" s="13"/>
      <c r="G161" s="13"/>
      <c r="H161" s="12">
        <f>TINV(2*0.01,B117)</f>
        <v>3.3649299989072183</v>
      </c>
      <c r="I161" s="13"/>
      <c r="J161" s="13"/>
      <c r="K161" s="14"/>
      <c r="L161" s="13"/>
    </row>
    <row r="162" spans="1:12" x14ac:dyDescent="0.3">
      <c r="A162" s="13" t="s">
        <v>106</v>
      </c>
      <c r="B162" s="13"/>
      <c r="C162" s="13"/>
      <c r="D162" s="13"/>
      <c r="E162" s="13"/>
      <c r="F162" s="13"/>
      <c r="G162" s="13"/>
      <c r="H162" s="110">
        <f>B131+H161*C155</f>
        <v>6.3751466883048238E-2</v>
      </c>
      <c r="I162" s="13"/>
      <c r="J162" s="13"/>
      <c r="K162" s="13"/>
      <c r="L162" s="13"/>
    </row>
    <row r="163" spans="1:12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">
      <c r="A164" s="258" t="s">
        <v>107</v>
      </c>
      <c r="B164" s="258"/>
      <c r="C164" s="258"/>
      <c r="D164" s="258"/>
      <c r="E164" s="258"/>
      <c r="F164" s="258"/>
      <c r="G164" s="258"/>
      <c r="H164" s="258"/>
      <c r="I164" s="258"/>
      <c r="J164" s="258"/>
      <c r="K164" s="13"/>
      <c r="L164" s="13"/>
    </row>
    <row r="165" spans="1:12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">
      <c r="A166" s="259" t="s">
        <v>108</v>
      </c>
      <c r="B166" s="259"/>
      <c r="C166" s="259"/>
      <c r="D166" s="259"/>
      <c r="E166" s="259"/>
      <c r="F166" s="259"/>
      <c r="G166" s="259"/>
      <c r="H166" s="259"/>
      <c r="I166" s="13"/>
      <c r="J166" s="13">
        <f>B112</f>
        <v>6</v>
      </c>
      <c r="K166" s="2"/>
      <c r="L166" s="2"/>
    </row>
    <row r="167" spans="1:12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">
      <c r="A168" s="259" t="s">
        <v>109</v>
      </c>
      <c r="B168" s="259"/>
      <c r="C168" s="259"/>
      <c r="D168" s="259"/>
      <c r="E168" s="259"/>
      <c r="F168" s="259"/>
      <c r="G168" s="259"/>
      <c r="H168" s="259"/>
      <c r="J168">
        <f>1/(1+$H$161^2/($J$166-1))</f>
        <v>0.3063208592976332</v>
      </c>
    </row>
    <row r="173" spans="1:12" x14ac:dyDescent="0.3">
      <c r="B173" s="257" t="s">
        <v>110</v>
      </c>
      <c r="C173" s="257"/>
      <c r="E173" s="57">
        <f>(1-'Calculations for Template skew'!J139)</f>
        <v>0.98278443507053614</v>
      </c>
      <c r="F173" s="167" t="s">
        <v>111</v>
      </c>
    </row>
    <row r="174" spans="1:12" x14ac:dyDescent="0.3">
      <c r="A174" s="55" t="s">
        <v>112</v>
      </c>
      <c r="B174" s="168" t="str">
        <f>IF( ABS(('Recalculations1 skew'!J143) -0.01)&lt;0.0001, "Confidence Level is 99%","Confidence Level is not 99%, Go to Recalculate t-stat n=3 tab to fix the Confidence Level")</f>
        <v>Confidence Level is not 99%, Go to Recalculate t-stat n=3 tab to fix the Confidence Level</v>
      </c>
      <c r="C174" s="166"/>
      <c r="D174" s="166"/>
      <c r="E174" s="166"/>
      <c r="F174" s="167" t="s">
        <v>113</v>
      </c>
      <c r="G174" s="166"/>
    </row>
    <row r="176" spans="1:12" x14ac:dyDescent="0.3">
      <c r="B176" s="55" t="s">
        <v>114</v>
      </c>
      <c r="C176" s="55"/>
      <c r="D176" s="55"/>
      <c r="E176" s="169">
        <v>0.161</v>
      </c>
    </row>
    <row r="178" spans="1:6" x14ac:dyDescent="0.3">
      <c r="B178" s="257" t="s">
        <v>115</v>
      </c>
      <c r="C178" s="257"/>
      <c r="D178" s="257"/>
      <c r="E178" s="170">
        <v>4.3309299989072185</v>
      </c>
      <c r="F178" t="s">
        <v>217</v>
      </c>
    </row>
    <row r="181" spans="1:6" x14ac:dyDescent="0.3">
      <c r="A181" s="178" t="s">
        <v>116</v>
      </c>
      <c r="B181" s="178"/>
      <c r="C181" s="178"/>
      <c r="D181" s="178"/>
      <c r="E181" s="242">
        <f>B131+E178*C155</f>
        <v>7.7342426590055538E-2</v>
      </c>
    </row>
  </sheetData>
  <sheetProtection algorithmName="SHA-512" hashValue="nsJfkGXN2tMJI+ETPg4uW/2ppZT6NOk1FckTxSQEAF9M86J35078Q/CT0y48a4KtDJeq/7fyZ5PP0tEjCgLhRg==" saltValue="0SMTeacdUJnEcs+VUvYBnw==" spinCount="100000" sheet="1" objects="1" scenarios="1"/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556260</xdr:colOff>
                <xdr:row>108</xdr:row>
                <xdr:rowOff>7620</xdr:rowOff>
              </from>
              <to>
                <xdr:col>2</xdr:col>
                <xdr:colOff>807720</xdr:colOff>
                <xdr:row>109</xdr:row>
                <xdr:rowOff>68580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60960</xdr:rowOff>
              </from>
              <to>
                <xdr:col>2</xdr:col>
                <xdr:colOff>579120</xdr:colOff>
                <xdr:row>112</xdr:row>
                <xdr:rowOff>99060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137160</xdr:colOff>
                <xdr:row>115</xdr:row>
                <xdr:rowOff>7620</xdr:rowOff>
              </from>
              <to>
                <xdr:col>3</xdr:col>
                <xdr:colOff>38100</xdr:colOff>
                <xdr:row>117</xdr:row>
                <xdr:rowOff>160020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22860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175260</xdr:rowOff>
              </from>
              <to>
                <xdr:col>3</xdr:col>
                <xdr:colOff>236220</xdr:colOff>
                <xdr:row>131</xdr:row>
                <xdr:rowOff>175260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83820</xdr:colOff>
                <xdr:row>133</xdr:row>
                <xdr:rowOff>175260</xdr:rowOff>
              </from>
              <to>
                <xdr:col>4</xdr:col>
                <xdr:colOff>1249680</xdr:colOff>
                <xdr:row>136</xdr:row>
                <xdr:rowOff>160020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518160</xdr:colOff>
                <xdr:row>145</xdr:row>
                <xdr:rowOff>83820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68580</xdr:rowOff>
              </from>
              <to>
                <xdr:col>2</xdr:col>
                <xdr:colOff>571500</xdr:colOff>
                <xdr:row>149</xdr:row>
                <xdr:rowOff>7620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45720</xdr:colOff>
                <xdr:row>153</xdr:row>
                <xdr:rowOff>45720</xdr:rowOff>
              </from>
              <to>
                <xdr:col>3</xdr:col>
                <xdr:colOff>571500</xdr:colOff>
                <xdr:row>155</xdr:row>
                <xdr:rowOff>45720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68580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259080</xdr:colOff>
                <xdr:row>179</xdr:row>
                <xdr:rowOff>22860</xdr:rowOff>
              </from>
              <to>
                <xdr:col>7</xdr:col>
                <xdr:colOff>175260</xdr:colOff>
                <xdr:row>181</xdr:row>
                <xdr:rowOff>106680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/>
  </sheetViews>
  <sheetFormatPr defaultRowHeight="14.4" x14ac:dyDescent="0.3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">
      <c r="A3" s="260" t="s">
        <v>117</v>
      </c>
      <c r="B3" s="260"/>
      <c r="C3" s="260"/>
      <c r="D3" s="260"/>
      <c r="E3" s="260"/>
      <c r="F3" s="260"/>
      <c r="G3" s="260"/>
      <c r="H3" s="260"/>
    </row>
    <row r="5" spans="1:8" x14ac:dyDescent="0.3">
      <c r="A5" s="179" t="s">
        <v>118</v>
      </c>
      <c r="B5" s="179"/>
      <c r="C5" s="179"/>
      <c r="D5" s="179"/>
      <c r="E5" s="179"/>
      <c r="F5" s="179"/>
      <c r="G5" s="179"/>
      <c r="H5" s="179"/>
    </row>
    <row r="9" spans="1:8" x14ac:dyDescent="0.3">
      <c r="A9" s="62" t="s">
        <v>119</v>
      </c>
    </row>
    <row r="12" spans="1:8" x14ac:dyDescent="0.3">
      <c r="A12" s="55" t="s">
        <v>120</v>
      </c>
      <c r="F12" t="s">
        <v>102</v>
      </c>
      <c r="H12" s="73">
        <f>Template_skewed!$B$103</f>
        <v>-1.3199205610266036</v>
      </c>
    </row>
    <row r="14" spans="1:8" x14ac:dyDescent="0.3">
      <c r="A14" s="55" t="s">
        <v>121</v>
      </c>
      <c r="C14">
        <f>Template_skewed!$J$168</f>
        <v>0.3063208592976332</v>
      </c>
      <c r="F14" t="s">
        <v>104</v>
      </c>
      <c r="H14" s="74">
        <f>Template_skewed!$B$105</f>
        <v>0.69278572112542325</v>
      </c>
    </row>
    <row r="16" spans="1:8" x14ac:dyDescent="0.3">
      <c r="A16" s="55" t="s">
        <v>122</v>
      </c>
      <c r="C16">
        <f>Template_skewed!$J$166</f>
        <v>6</v>
      </c>
    </row>
    <row r="18" spans="1:39" x14ac:dyDescent="0.3">
      <c r="A18" t="s">
        <v>123</v>
      </c>
      <c r="C18">
        <f>Template_skewed!H161</f>
        <v>3.3649299989072183</v>
      </c>
    </row>
    <row r="20" spans="1:39" x14ac:dyDescent="0.3">
      <c r="A20" s="260" t="s">
        <v>124</v>
      </c>
      <c r="B20" s="260"/>
      <c r="I20" s="260" t="s">
        <v>125</v>
      </c>
      <c r="J20" s="260"/>
      <c r="P20" s="260" t="s">
        <v>126</v>
      </c>
      <c r="Q20" s="260"/>
      <c r="V20" s="260" t="s">
        <v>127</v>
      </c>
      <c r="W20" s="260"/>
      <c r="AB20" s="260" t="s">
        <v>128</v>
      </c>
      <c r="AC20" s="260"/>
      <c r="AI20" s="260" t="s">
        <v>129</v>
      </c>
      <c r="AJ20" s="260"/>
    </row>
    <row r="22" spans="1:39" x14ac:dyDescent="0.3">
      <c r="A22" s="55" t="s">
        <v>130</v>
      </c>
      <c r="B22">
        <f>($C$16-1)/2</f>
        <v>2.5</v>
      </c>
      <c r="I22" s="55" t="s">
        <v>130</v>
      </c>
      <c r="J22">
        <f>($C$16+1)/2</f>
        <v>3.5</v>
      </c>
      <c r="P22" s="55" t="s">
        <v>130</v>
      </c>
      <c r="Q22">
        <f>($C$16+3)/2</f>
        <v>4.5</v>
      </c>
      <c r="V22" s="55" t="s">
        <v>130</v>
      </c>
      <c r="W22" s="156">
        <f>($C$16+5)/2</f>
        <v>5.5</v>
      </c>
      <c r="X22" s="156" t="s">
        <v>131</v>
      </c>
      <c r="AB22" s="55" t="s">
        <v>130</v>
      </c>
      <c r="AC22">
        <f>($C$16-1)/2</f>
        <v>2.5</v>
      </c>
      <c r="AI22" s="55" t="s">
        <v>130</v>
      </c>
      <c r="AJ22">
        <f>($C$16+1)/2</f>
        <v>3.5</v>
      </c>
    </row>
    <row r="24" spans="1:39" x14ac:dyDescent="0.3">
      <c r="A24" s="55" t="s">
        <v>132</v>
      </c>
      <c r="B24">
        <f>1/2</f>
        <v>0.5</v>
      </c>
      <c r="C24" s="63"/>
      <c r="I24" s="55" t="s">
        <v>132</v>
      </c>
      <c r="J24">
        <f>1/2</f>
        <v>0.5</v>
      </c>
      <c r="P24" s="55" t="s">
        <v>132</v>
      </c>
      <c r="Q24">
        <f>1/2</f>
        <v>0.5</v>
      </c>
      <c r="V24" s="55" t="s">
        <v>132</v>
      </c>
      <c r="W24">
        <f>1/2</f>
        <v>0.5</v>
      </c>
      <c r="AB24" s="55" t="s">
        <v>132</v>
      </c>
      <c r="AC24">
        <v>1</v>
      </c>
      <c r="AI24" s="55" t="s">
        <v>132</v>
      </c>
      <c r="AJ24">
        <v>1</v>
      </c>
    </row>
    <row r="25" spans="1:39" x14ac:dyDescent="0.3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 x14ac:dyDescent="0.3">
      <c r="A26" s="55" t="s">
        <v>133</v>
      </c>
      <c r="B26" s="64">
        <f>B24*($C$14/(1-$C$14))</f>
        <v>0.22079434231471626</v>
      </c>
      <c r="C26" s="65"/>
      <c r="I26" s="55" t="s">
        <v>133</v>
      </c>
      <c r="J26" s="64">
        <f>J24*($C$14/(1-$C$14))</f>
        <v>0.22079434231471626</v>
      </c>
      <c r="P26" s="55" t="s">
        <v>133</v>
      </c>
      <c r="Q26" s="64">
        <f>Q24*($C$14/(1-$C$14))</f>
        <v>0.22079434231471626</v>
      </c>
      <c r="V26" s="55" t="s">
        <v>133</v>
      </c>
      <c r="W26" s="64">
        <f>W24*($C$14/(1-$C$14))</f>
        <v>0.22079434231471626</v>
      </c>
      <c r="AB26" s="55" t="s">
        <v>133</v>
      </c>
      <c r="AC26" s="64">
        <f>AC24*($C$14/(1-$C$14))</f>
        <v>0.44158868462943252</v>
      </c>
      <c r="AI26" s="55" t="s">
        <v>133</v>
      </c>
      <c r="AJ26" s="64">
        <f>AJ24*($C$14/(1-$C$14))</f>
        <v>0.44158868462943252</v>
      </c>
    </row>
    <row r="28" spans="1:39" x14ac:dyDescent="0.3">
      <c r="A28" s="260" t="s">
        <v>134</v>
      </c>
      <c r="B28" s="260"/>
      <c r="C28" s="260"/>
      <c r="D28" s="260"/>
      <c r="E28" s="260"/>
      <c r="I28" s="260" t="s">
        <v>134</v>
      </c>
      <c r="J28" s="260"/>
      <c r="K28" s="260"/>
      <c r="L28" s="260"/>
      <c r="M28" s="260"/>
      <c r="P28" s="260" t="s">
        <v>134</v>
      </c>
      <c r="Q28" s="260"/>
      <c r="R28" s="260"/>
      <c r="S28" s="260"/>
      <c r="T28" s="260"/>
      <c r="V28" s="260" t="s">
        <v>134</v>
      </c>
      <c r="W28" s="260"/>
      <c r="X28" s="260"/>
      <c r="Y28" s="260"/>
      <c r="Z28" s="260"/>
      <c r="AB28" s="260" t="s">
        <v>134</v>
      </c>
      <c r="AC28" s="260"/>
      <c r="AD28" s="260"/>
      <c r="AE28" s="260"/>
      <c r="AF28" s="260"/>
      <c r="AI28" s="260" t="s">
        <v>134</v>
      </c>
      <c r="AJ28" s="260"/>
      <c r="AK28" s="260"/>
      <c r="AL28" s="260"/>
      <c r="AM28" s="260"/>
    </row>
    <row r="30" spans="1:39" x14ac:dyDescent="0.3">
      <c r="A30" t="s">
        <v>135</v>
      </c>
      <c r="C30" s="66">
        <f>GAMMADIST($B$26,$B$22, 1, TRUE)</f>
        <v>5.8936796501389901E-3</v>
      </c>
      <c r="I30" t="s">
        <v>136</v>
      </c>
      <c r="K30" s="66">
        <f>GAMMADIST($J$26,$J$22, 1, TRUE)</f>
        <v>3.6649620450630171E-4</v>
      </c>
      <c r="P30" t="s">
        <v>137</v>
      </c>
      <c r="R30" s="66">
        <f>GAMMADIST($Q$26,$Q$22, 1, TRUE)</f>
        <v>1.7818823440228575E-5</v>
      </c>
      <c r="V30" t="s">
        <v>138</v>
      </c>
      <c r="X30" s="66">
        <f>GAMMADIST($W$26,$W$22, 1, TRUE)</f>
        <v>7.108249885616119E-7</v>
      </c>
      <c r="AB30" t="s">
        <v>139</v>
      </c>
      <c r="AD30" s="66">
        <f>GAMMADIST($AC$26,$AC$22, 1, TRUE)</f>
        <v>2.8572434590319652E-2</v>
      </c>
      <c r="AI30" t="s">
        <v>140</v>
      </c>
      <c r="AK30" s="66">
        <f>GAMMADIST($AJ$26,$AJ$22, 1, TRUE)</f>
        <v>3.500427405022496E-3</v>
      </c>
    </row>
    <row r="32" spans="1:39" x14ac:dyDescent="0.3">
      <c r="A32" t="s">
        <v>141</v>
      </c>
      <c r="C32">
        <f>EXP(GAMMALN($B$22))</f>
        <v>1.329340388179137</v>
      </c>
      <c r="I32" t="s">
        <v>142</v>
      </c>
      <c r="K32">
        <f>EXP(GAMMALN($J$22))</f>
        <v>3.3233509704478426</v>
      </c>
      <c r="P32" t="s">
        <v>143</v>
      </c>
      <c r="R32">
        <f>EXP(GAMMALN($Q$22))</f>
        <v>11.63172839656745</v>
      </c>
      <c r="V32" t="s">
        <v>144</v>
      </c>
      <c r="X32">
        <f>EXP(GAMMALN($W$22))</f>
        <v>52.342777784553533</v>
      </c>
      <c r="AB32" t="s">
        <v>145</v>
      </c>
      <c r="AD32">
        <f>EXP(GAMMALN($AC$22))</f>
        <v>1.329340388179137</v>
      </c>
      <c r="AI32" t="s">
        <v>146</v>
      </c>
      <c r="AK32">
        <f>EXP(GAMMALN($AJ$22))</f>
        <v>3.3233509704478426</v>
      </c>
    </row>
    <row r="34" spans="1:39" x14ac:dyDescent="0.3">
      <c r="A34" t="s">
        <v>147</v>
      </c>
      <c r="C34">
        <f>EXP(-$B$26)*$B$26^$B$22/$C$32</f>
        <v>1.3817958614081725E-2</v>
      </c>
      <c r="I34" t="s">
        <v>148</v>
      </c>
      <c r="K34">
        <f>EXP(-$J$26)*$J$26^$J$22/$K$32</f>
        <v>1.2203708337312565E-3</v>
      </c>
      <c r="P34" t="s">
        <v>149</v>
      </c>
      <c r="R34">
        <f>EXP(-$Q$26)*$Q$26^$Q$22/$R$32</f>
        <v>7.6985993032501371E-5</v>
      </c>
      <c r="V34" t="s">
        <v>150</v>
      </c>
      <c r="X34">
        <f>EXP(-$W$26)*$W$26^$W$22/$X$32</f>
        <v>3.7773492664569946E-6</v>
      </c>
      <c r="AB34" t="s">
        <v>151</v>
      </c>
      <c r="AD34">
        <f>EXP(-$AC$26)*$AC$26^$AC$22/$AD$32</f>
        <v>6.2680017963242921E-2</v>
      </c>
      <c r="AI34" t="s">
        <v>152</v>
      </c>
      <c r="AK34">
        <f>EXP(-$AJ$26)*$AJ$26^$AJ$22/$AK$32</f>
        <v>1.1071514673975056E-2</v>
      </c>
    </row>
    <row r="37" spans="1:39" x14ac:dyDescent="0.3">
      <c r="A37" t="s">
        <v>153</v>
      </c>
      <c r="C37">
        <f>($B$22-1-$B$26)/(2*$B$24)</f>
        <v>1.2792056576852837</v>
      </c>
      <c r="I37" t="s">
        <v>154</v>
      </c>
      <c r="K37">
        <f>($J$22-1-$J$26)/(2*$J$24)</f>
        <v>2.2792056576852837</v>
      </c>
      <c r="P37" t="s">
        <v>155</v>
      </c>
      <c r="R37">
        <f>($Q$22-1-$Q$26)/(2*$Q$24)</f>
        <v>3.2792056576852837</v>
      </c>
      <c r="V37" t="s">
        <v>156</v>
      </c>
      <c r="X37">
        <f>($W$22-1-$W$26)/(2*$W$24)</f>
        <v>4.2792056576852842</v>
      </c>
      <c r="AB37" t="s">
        <v>157</v>
      </c>
      <c r="AD37">
        <f>($AC$22-1-$AC$26)/(2*$AC$24)</f>
        <v>0.52920565768528371</v>
      </c>
      <c r="AI37" t="s">
        <v>158</v>
      </c>
      <c r="AK37">
        <f>($AJ$22-1-$AJ$26)/(2*$AJ$24)</f>
        <v>1.0292056576852837</v>
      </c>
    </row>
    <row r="39" spans="1:39" x14ac:dyDescent="0.3">
      <c r="A39" t="s">
        <v>159</v>
      </c>
      <c r="E39">
        <f>($B$22^3/2-5*$B$22^2/3+3*$B$22/2-(1/3))</f>
        <v>0.81250000000000067</v>
      </c>
      <c r="I39" t="s">
        <v>160</v>
      </c>
      <c r="M39">
        <f>($J$22^3/2-5*$J$22^2/3+3*$J$22/2-(1/3))</f>
        <v>5.9374999999999991</v>
      </c>
      <c r="P39" t="s">
        <v>161</v>
      </c>
      <c r="T39">
        <f>($Q$22^3/2-5*$Q$22^2/3+3*$Q$22/2-(1/3))</f>
        <v>18.229166666666668</v>
      </c>
      <c r="V39" t="s">
        <v>162</v>
      </c>
      <c r="Z39">
        <f>($W$22^3/2-5*$W$22^2/3+3*$W$22/2-(1/3))</f>
        <v>40.6875</v>
      </c>
      <c r="AB39" t="s">
        <v>163</v>
      </c>
      <c r="AF39">
        <f>($AC$22^3/2-5*$AC$22^2/3+3*$AC$22/2-(1/3))</f>
        <v>0.81250000000000067</v>
      </c>
      <c r="AI39" t="s">
        <v>164</v>
      </c>
      <c r="AM39">
        <f>($AJ$22^3/2-5*$AJ$22^2/3+3*$AJ$22/2-(1/3))</f>
        <v>5.9374999999999991</v>
      </c>
    </row>
    <row r="43" spans="1:39" x14ac:dyDescent="0.3">
      <c r="A43" t="s">
        <v>165</v>
      </c>
      <c r="E43">
        <f>B26*(3*$B$22^2/2-11*$B$22/6+(1/3))</f>
        <v>1.1315710043629208</v>
      </c>
      <c r="I43" t="s">
        <v>166</v>
      </c>
      <c r="M43">
        <f>$J$26*(3*$J$22^2/2-11*$J$22/6+(1/3))</f>
        <v>2.7139304576183871</v>
      </c>
      <c r="P43" t="s">
        <v>167</v>
      </c>
      <c r="T43">
        <f>$Q$26*(3*$Q$22^2/2-11*$Q$22/6+(1/3))</f>
        <v>4.9586729378180028</v>
      </c>
      <c r="V43" t="s">
        <v>168</v>
      </c>
      <c r="Z43">
        <f>$W$26*(3*$W$22^2/2-11*$W$22/6+(1/3))</f>
        <v>7.8657984449617668</v>
      </c>
      <c r="AB43" t="s">
        <v>169</v>
      </c>
      <c r="AF43">
        <f>$AC$26*(3*$AC$22^2/2-11*$AC$22/6+(1/3))</f>
        <v>2.2631420087258416</v>
      </c>
      <c r="AI43" t="s">
        <v>170</v>
      </c>
      <c r="AM43">
        <f>$AJ$26*(3*$AJ$22^2/2-11*$AJ$22/6+(1/3))</f>
        <v>5.4278609152367743</v>
      </c>
    </row>
    <row r="46" spans="1:39" x14ac:dyDescent="0.3">
      <c r="A46" t="s">
        <v>171</v>
      </c>
      <c r="E46" s="67">
        <f>B26^2*(3*$B$22/2-(1/6))</f>
        <v>0.17468800739350737</v>
      </c>
      <c r="I46" t="s">
        <v>172</v>
      </c>
      <c r="M46" s="67">
        <f>J26^2*(3*$J$22/2-(1/6))</f>
        <v>0.24781321979078949</v>
      </c>
      <c r="P46" t="s">
        <v>173</v>
      </c>
      <c r="T46" s="67">
        <f>Q26^2*(3*$Q$22/2-(1/6))</f>
        <v>0.32093843218807167</v>
      </c>
      <c r="V46" t="s">
        <v>174</v>
      </c>
      <c r="Z46" s="67">
        <f>W26^2*(3*$W$22/2-(1/6))</f>
        <v>0.39406364458535381</v>
      </c>
      <c r="AB46" t="s">
        <v>175</v>
      </c>
      <c r="AF46" s="67">
        <f>AC26^2*(3*$AC$22/2-(1/6))</f>
        <v>0.69875202957402949</v>
      </c>
      <c r="AI46" t="s">
        <v>176</v>
      </c>
      <c r="AM46" s="67">
        <f>AJ26^2*(3*$AJ$22/2-(1/6))</f>
        <v>0.99125287916315796</v>
      </c>
    </row>
    <row r="50" spans="1:39" x14ac:dyDescent="0.3">
      <c r="A50" t="s">
        <v>177</v>
      </c>
      <c r="E50" s="67">
        <f>C30/C32+C34*(C37+(1/(2*$B$24)^2)*(E39-E43+E46-B26^3/2))</f>
        <v>2.0040102886245047E-2</v>
      </c>
      <c r="I50" t="s">
        <v>178</v>
      </c>
      <c r="M50" s="67">
        <f>K30/K32+K34*(K37+(1/(2*$J$24)^2)*(M39-M43+M46-J26^3/2))</f>
        <v>7.121561612975425E-3</v>
      </c>
      <c r="P50" t="s">
        <v>179</v>
      </c>
      <c r="T50" s="67">
        <f>R30/R32+R34*(R37+(1/(2*$Q$24)^2)*(T39-T43+T46-Q26^3/2))</f>
        <v>1.2999203917288453E-3</v>
      </c>
      <c r="V50" t="s">
        <v>180</v>
      </c>
      <c r="Z50" s="67">
        <f>X30/X32+X34*(X37+(1/(2*$W$24)^2)*(Z39-Z43+Z46-W26^3/2))</f>
        <v>1.4162485162411568E-4</v>
      </c>
      <c r="AB50" t="s">
        <v>181</v>
      </c>
      <c r="AF50" s="67">
        <f>AD30/AD32+AD34*(AD37+(1/(2*$AC$24)^2)*(AF39-AF43+AF46-AC26^3/2))</f>
        <v>4.2207521691591122E-2</v>
      </c>
      <c r="AI50" t="s">
        <v>182</v>
      </c>
      <c r="AM50" s="67">
        <f>AK30/AK32+AK34*(AK37+(1/(2*$AJ$24)^2)*(AM39-AM43+AM46-AJ26^3/2))</f>
        <v>1.6483263811768647E-2</v>
      </c>
    </row>
    <row r="53" spans="1:39" x14ac:dyDescent="0.3">
      <c r="A53" t="s">
        <v>183</v>
      </c>
      <c r="F53" s="67">
        <f>(1/2)*$E$50</f>
        <v>1.0020051443122523E-2</v>
      </c>
    </row>
    <row r="57" spans="1:39" x14ac:dyDescent="0.3">
      <c r="A57" t="s">
        <v>184</v>
      </c>
    </row>
    <row r="63" spans="1:39" x14ac:dyDescent="0.3">
      <c r="A63" t="s">
        <v>185</v>
      </c>
      <c r="D63">
        <f>1/(6*SQRT(2*$C$16*PI()))</f>
        <v>2.7144583994606664E-2</v>
      </c>
    </row>
    <row r="67" spans="1:5" x14ac:dyDescent="0.3">
      <c r="A67" t="s">
        <v>186</v>
      </c>
      <c r="D67">
        <f>1+(2*C16-1)*C18/(C16-1)</f>
        <v>8.4028459975958807</v>
      </c>
    </row>
    <row r="71" spans="1:5" x14ac:dyDescent="0.3">
      <c r="A71" t="s">
        <v>187</v>
      </c>
      <c r="E71">
        <f>(1+C18^2/(C16-1))^((C16+1)/2)</f>
        <v>62.861103308915624</v>
      </c>
    </row>
    <row r="75" spans="1:5" x14ac:dyDescent="0.3">
      <c r="A75" t="s">
        <v>188</v>
      </c>
      <c r="E75">
        <f>D63*D67/E71</f>
        <v>3.6285039073301697E-3</v>
      </c>
    </row>
    <row r="79" spans="1:5" x14ac:dyDescent="0.3">
      <c r="A79" t="s">
        <v>189</v>
      </c>
    </row>
    <row r="84" spans="1:5" x14ac:dyDescent="0.3">
      <c r="A84" t="s">
        <v>190</v>
      </c>
      <c r="E84">
        <f>(C16-1)/(3*SQRT(2*C16*PI()))</f>
        <v>0.27144583994606664</v>
      </c>
    </row>
    <row r="88" spans="1:5" x14ac:dyDescent="0.3">
      <c r="A88" t="s">
        <v>191</v>
      </c>
      <c r="E88">
        <f>(2*$C$16-1)/(6*SQRT(2*$C$16*PI()))</f>
        <v>0.29859042394067331</v>
      </c>
    </row>
    <row r="92" spans="1:5" x14ac:dyDescent="0.3">
      <c r="A92" t="s">
        <v>192</v>
      </c>
      <c r="E92" s="67">
        <f>E88*AF50-E84*AM50</f>
        <v>8.128448404939214E-3</v>
      </c>
    </row>
    <row r="95" spans="1:5" x14ac:dyDescent="0.3">
      <c r="A95" t="s">
        <v>193</v>
      </c>
    </row>
    <row r="98" spans="1:7" x14ac:dyDescent="0.3">
      <c r="A98" t="s">
        <v>194</v>
      </c>
      <c r="F98" s="67">
        <f>((C16-1)/24)*E50</f>
        <v>4.175021434634385E-3</v>
      </c>
    </row>
    <row r="103" spans="1:7" x14ac:dyDescent="0.3">
      <c r="A103" t="s">
        <v>195</v>
      </c>
      <c r="G103" s="67">
        <f>((C16-1)*(C16+2)/(12*C16))*M50</f>
        <v>3.956423118319681E-3</v>
      </c>
    </row>
    <row r="107" spans="1:7" x14ac:dyDescent="0.3">
      <c r="A107" t="s">
        <v>196</v>
      </c>
      <c r="G107" s="67">
        <f>((C16+4)*(C16-1)/(24*C16))*T50</f>
        <v>4.5136124712807127E-4</v>
      </c>
    </row>
    <row r="111" spans="1:7" x14ac:dyDescent="0.3">
      <c r="A111" t="s">
        <v>188</v>
      </c>
      <c r="G111" s="67">
        <f>F98-G103+G107</f>
        <v>6.6995956344277521E-4</v>
      </c>
    </row>
    <row r="114" spans="1:7" x14ac:dyDescent="0.3">
      <c r="A114" t="s">
        <v>197</v>
      </c>
    </row>
    <row r="119" spans="1:7" x14ac:dyDescent="0.3">
      <c r="G119" s="67">
        <f>((C16-1)*(2*C16+5)/72)*E50</f>
        <v>2.3658454796261514E-2</v>
      </c>
    </row>
    <row r="120" spans="1:7" x14ac:dyDescent="0.3">
      <c r="A120" t="s">
        <v>198</v>
      </c>
    </row>
    <row r="123" spans="1:7" x14ac:dyDescent="0.3">
      <c r="G123" s="67">
        <f>((C16-1)*(2*C16^2+5*C16+8)/(24*C16))*M50</f>
        <v>2.7200408938447804E-2</v>
      </c>
    </row>
    <row r="124" spans="1:7" x14ac:dyDescent="0.3">
      <c r="A124" t="s">
        <v>199</v>
      </c>
    </row>
    <row r="128" spans="1:7" x14ac:dyDescent="0.3">
      <c r="A128" t="s">
        <v>200</v>
      </c>
      <c r="G128" s="67">
        <f>((C16-1)*(2*C16^2+5*C16+12)/(24*C16))*T50</f>
        <v>5.1455182172600129E-3</v>
      </c>
    </row>
    <row r="132" spans="1:10" x14ac:dyDescent="0.3">
      <c r="A132" t="s">
        <v>201</v>
      </c>
      <c r="H132" s="67">
        <f>((C16-1)*(2*C16^2+5*C16+12)/(72*C16))*Z50</f>
        <v>1.8686612367070819E-4</v>
      </c>
    </row>
    <row r="137" spans="1:10" x14ac:dyDescent="0.3">
      <c r="A137" t="s">
        <v>192</v>
      </c>
      <c r="C137" s="67">
        <f>G119-G123+G128-H132</f>
        <v>1.4166979514030143E-3</v>
      </c>
    </row>
    <row r="139" spans="1:10" x14ac:dyDescent="0.3">
      <c r="A139" t="s">
        <v>202</v>
      </c>
      <c r="J139" s="68">
        <f>F53+H14*E92-H12*G111+(H14^2)*C137</f>
        <v>1.7215564929463811E-2</v>
      </c>
    </row>
  </sheetData>
  <sheetProtection algorithmName="SHA-512" hashValue="MY26U51/8+BsMJw2xy50lSrJStN9X81E/mS1tC0cNv/GnCnzyOTyL7YpSyWYppcgywN6ZwbnHVjN4E4MXOvc/w==" saltValue="OjDXJRaX+uXNSUS646pc6A==" spinCount="100000" sheet="1" objects="1" scenarios="1"/>
  <mergeCells count="13">
    <mergeCell ref="AI20:AJ20"/>
    <mergeCell ref="A28:E28"/>
    <mergeCell ref="I28:M28"/>
    <mergeCell ref="P28:T28"/>
    <mergeCell ref="V28:Z28"/>
    <mergeCell ref="AB28:AF28"/>
    <mergeCell ref="AI28:AM28"/>
    <mergeCell ref="AB20:AC20"/>
    <mergeCell ref="A3:H3"/>
    <mergeCell ref="A20:B20"/>
    <mergeCell ref="I20:J20"/>
    <mergeCell ref="P20:Q20"/>
    <mergeCell ref="V20:W20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L5" sqref="L5"/>
    </sheetView>
  </sheetViews>
  <sheetFormatPr defaultRowHeight="14.4" x14ac:dyDescent="0.3"/>
  <sheetData>
    <row r="1" spans="1:14" x14ac:dyDescent="0.3">
      <c r="A1" s="261" t="s">
        <v>203</v>
      </c>
      <c r="B1" s="261"/>
      <c r="C1" s="261"/>
      <c r="D1" s="261"/>
      <c r="E1" s="261"/>
      <c r="G1">
        <f>Template_skewed!H161</f>
        <v>3.3649299989072183</v>
      </c>
    </row>
    <row r="2" spans="1:14" x14ac:dyDescent="0.3">
      <c r="A2" s="58"/>
      <c r="B2" s="58"/>
      <c r="C2" s="58"/>
      <c r="D2" s="58"/>
      <c r="E2" s="58"/>
    </row>
    <row r="3" spans="1:14" x14ac:dyDescent="0.3">
      <c r="A3" s="261" t="s">
        <v>204</v>
      </c>
      <c r="B3" s="261"/>
      <c r="C3" s="261"/>
      <c r="D3" s="261"/>
      <c r="E3" s="261"/>
      <c r="G3" s="169">
        <v>0.161</v>
      </c>
    </row>
    <row r="5" spans="1:14" x14ac:dyDescent="0.3">
      <c r="A5" s="261" t="s">
        <v>205</v>
      </c>
      <c r="B5" s="261"/>
      <c r="C5" s="261"/>
      <c r="D5" s="261"/>
      <c r="E5" s="261"/>
      <c r="G5" s="171">
        <f>$G$1+1*$G$3</f>
        <v>3.5259299989072184</v>
      </c>
      <c r="H5" s="171">
        <f>$G$1+2*$G$3</f>
        <v>3.6869299989072184</v>
      </c>
      <c r="I5" s="171">
        <f>$G$1+3*$G$3</f>
        <v>3.8479299989072184</v>
      </c>
      <c r="J5" s="171">
        <f>$G$1+4*$G$3</f>
        <v>4.0089299989072185</v>
      </c>
      <c r="K5" s="171">
        <f>$G$1+5*$G$3</f>
        <v>4.169929998907218</v>
      </c>
      <c r="L5" s="171">
        <f>$G$1+6*$G$3</f>
        <v>4.3309299989072185</v>
      </c>
    </row>
    <row r="6" spans="1:14" x14ac:dyDescent="0.3">
      <c r="G6" s="59"/>
      <c r="H6" s="59"/>
      <c r="I6" s="59"/>
      <c r="J6" s="59"/>
      <c r="K6" s="59"/>
      <c r="L6" s="59"/>
    </row>
    <row r="7" spans="1:14" x14ac:dyDescent="0.3">
      <c r="A7" s="261" t="s">
        <v>206</v>
      </c>
      <c r="B7" s="261"/>
      <c r="C7" s="261"/>
      <c r="D7" s="261"/>
      <c r="E7" s="261"/>
      <c r="G7" s="59">
        <f>'Recalculations1 skew'!J143</f>
        <v>1.6282165844043971E-2</v>
      </c>
      <c r="H7" s="59">
        <f>'Recalculation 2 skew'!J143</f>
        <v>1.5088133947915276E-2</v>
      </c>
      <c r="I7" s="59">
        <f>'Recalculations3 skew'!J143</f>
        <v>1.3788555971340887E-2</v>
      </c>
      <c r="J7" s="59">
        <f>'Recalculations4 skew'!J143</f>
        <v>1.2481033295734601E-2</v>
      </c>
      <c r="K7" s="59">
        <f>'Recalculations5 skew'!J143</f>
        <v>1.1223750740238153E-2</v>
      </c>
      <c r="L7" s="59">
        <f>'Recalculations6 skew'!J143</f>
        <v>1.0048708721859456E-2</v>
      </c>
    </row>
    <row r="8" spans="1:14" x14ac:dyDescent="0.3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 x14ac:dyDescent="0.3">
      <c r="A9" s="261" t="s">
        <v>207</v>
      </c>
      <c r="B9" s="261"/>
      <c r="C9" s="261"/>
      <c r="D9" s="261"/>
      <c r="E9" s="261"/>
      <c r="G9" s="60">
        <f t="shared" ref="G9:L9" si="0">1-G7</f>
        <v>0.98371783415595604</v>
      </c>
      <c r="H9" s="60">
        <f t="shared" si="0"/>
        <v>0.98491186605208469</v>
      </c>
      <c r="I9" s="60">
        <f t="shared" si="0"/>
        <v>0.98621144402865912</v>
      </c>
      <c r="J9" s="60">
        <f t="shared" si="0"/>
        <v>0.98751896670426542</v>
      </c>
      <c r="K9" s="60">
        <f t="shared" si="0"/>
        <v>0.98877624925976182</v>
      </c>
      <c r="L9" s="60">
        <f t="shared" si="0"/>
        <v>0.98995129127814052</v>
      </c>
    </row>
    <row r="10" spans="1:14" x14ac:dyDescent="0.3">
      <c r="G10" s="59"/>
      <c r="H10" s="59"/>
      <c r="I10" s="59"/>
      <c r="J10" s="59"/>
      <c r="K10" s="59"/>
      <c r="L10" s="59"/>
    </row>
    <row r="11" spans="1:14" x14ac:dyDescent="0.3">
      <c r="A11" s="261" t="s">
        <v>208</v>
      </c>
      <c r="B11" s="261"/>
      <c r="C11" s="261"/>
      <c r="D11" s="261"/>
      <c r="E11" s="261"/>
      <c r="G11" s="61" t="str">
        <f t="shared" ref="G11:L11" si="1">IF(ABS(G7-0.01)&lt;0.0001,"YES","NO")</f>
        <v>NO</v>
      </c>
      <c r="H11" s="61" t="str">
        <f t="shared" si="1"/>
        <v>NO</v>
      </c>
      <c r="I11" s="61" t="str">
        <f t="shared" si="1"/>
        <v>NO</v>
      </c>
      <c r="J11" s="61" t="str">
        <f t="shared" si="1"/>
        <v>NO</v>
      </c>
      <c r="K11" s="61" t="str">
        <f t="shared" si="1"/>
        <v>NO</v>
      </c>
      <c r="L11" s="61" t="str">
        <f t="shared" si="1"/>
        <v>YES</v>
      </c>
    </row>
    <row r="13" spans="1:14" x14ac:dyDescent="0.3">
      <c r="A13" s="261" t="s">
        <v>209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</row>
    <row r="15" spans="1:14" x14ac:dyDescent="0.3">
      <c r="A15" s="261" t="s">
        <v>210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</row>
    <row r="17" spans="1:10" x14ac:dyDescent="0.3">
      <c r="A17" s="166" t="s">
        <v>211</v>
      </c>
      <c r="B17" s="166"/>
      <c r="C17" s="166"/>
      <c r="D17" s="166"/>
      <c r="E17" s="166"/>
      <c r="F17" s="166"/>
      <c r="G17" s="166"/>
      <c r="H17" s="166"/>
      <c r="I17" s="166"/>
      <c r="J17" s="64"/>
    </row>
    <row r="18" spans="1:10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3">
      <c r="A19" s="166" t="s">
        <v>212</v>
      </c>
      <c r="B19" s="166"/>
      <c r="C19" s="166"/>
      <c r="D19" s="166"/>
      <c r="E19" s="166"/>
      <c r="F19" s="166"/>
      <c r="G19" s="166"/>
      <c r="H19" s="166"/>
      <c r="I19" s="166"/>
      <c r="J19" s="64"/>
    </row>
  </sheetData>
  <sheetProtection algorithmName="SHA-512" hashValue="osO8xvuPQELTYDP8If8+eRHu7OreRQML3Hy7FWl8acI2koQZ83RBp6qPikWIQzWXJxovgCvX4EjDAzOgUuE2ag==" saltValue="mEj8zERoqcKX7PBANuIpXA==" spinCount="100000" sheet="1" objects="1" scenarios="1"/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AM26" sqref="AM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 s="56">
        <f>'Recalculate t-stat skew'!G5</f>
        <v>3.5259299989072184</v>
      </c>
      <c r="L2" t="s">
        <v>215</v>
      </c>
      <c r="M2" s="56">
        <f>1/(1+$J$2^2/(C20-1))</f>
        <v>0.28682582005784352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0.28682582005784352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0.2010910014164472</v>
      </c>
      <c r="C30" s="65"/>
      <c r="I30" s="55" t="s">
        <v>133</v>
      </c>
      <c r="J30" s="64">
        <f>J28*($C$18/(1-$C$18))</f>
        <v>0.2010910014164472</v>
      </c>
      <c r="P30" s="55" t="s">
        <v>133</v>
      </c>
      <c r="Q30" s="64">
        <f>Q28*($C$18/(1-$C$18))</f>
        <v>0.2010910014164472</v>
      </c>
      <c r="V30" s="55" t="s">
        <v>133</v>
      </c>
      <c r="W30" s="64">
        <f>W28*($C$18/(1-$C$18))</f>
        <v>0.2010910014164472</v>
      </c>
      <c r="AB30" s="55" t="s">
        <v>133</v>
      </c>
      <c r="AC30" s="64">
        <f>AC28*($C$18/(1-$C$18))</f>
        <v>0.4021820028328944</v>
      </c>
      <c r="AI30" s="55" t="s">
        <v>133</v>
      </c>
      <c r="AJ30" s="64">
        <f>AJ28*($C$18/(1-$C$18))</f>
        <v>0.4021820028328944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4.73072002309063E-3</v>
      </c>
      <c r="I34" t="s">
        <v>136</v>
      </c>
      <c r="K34" s="66">
        <f>GAMMADIST($J$30,$J$26, 1, TRUE)</f>
        <v>2.6827712900152532E-4</v>
      </c>
      <c r="P34" t="s">
        <v>137</v>
      </c>
      <c r="R34" s="66">
        <f>GAMMADIST($Q$30,$Q$26, 1, TRUE)</f>
        <v>1.1889383191214752E-5</v>
      </c>
      <c r="V34" t="s">
        <v>138</v>
      </c>
      <c r="X34" s="66">
        <f>GAMMADIST($W$30,$W$26, 1, TRUE)</f>
        <v>4.3221240101456368E-7</v>
      </c>
      <c r="AB34" t="s">
        <v>139</v>
      </c>
      <c r="AD34" s="66">
        <f>GAMMADIST($AC$30,$AC$26, 1, TRUE)</f>
        <v>2.3245841012993845E-2</v>
      </c>
      <c r="AI34" t="s">
        <v>140</v>
      </c>
      <c r="AK34" s="66">
        <f>GAMMADIST($AJ$30,$AJ$26, 1, TRUE)</f>
        <v>2.6008381056313312E-3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1.1156107235222765E-2</v>
      </c>
      <c r="I38" t="s">
        <v>148</v>
      </c>
      <c r="K38">
        <f>EXP(-$J$30)*$J$30^$J$26/$K$36</f>
        <v>8.9735711033608716E-4</v>
      </c>
      <c r="P38" t="s">
        <v>149</v>
      </c>
      <c r="R38">
        <f>EXP(-$Q$30)*$Q$30^$Q$26/$R$36</f>
        <v>5.1557268555900867E-5</v>
      </c>
      <c r="V38" t="s">
        <v>150</v>
      </c>
      <c r="X38">
        <f>EXP(-$W$30)*$W$30^$W$26/$X$36</f>
        <v>2.3039339476006244E-6</v>
      </c>
      <c r="AB38" t="s">
        <v>151</v>
      </c>
      <c r="AD38">
        <f>EXP(-$AC$30)*$AC$30^$AC$26/$AD$36</f>
        <v>5.1612507268406285E-2</v>
      </c>
      <c r="AI38" t="s">
        <v>152</v>
      </c>
      <c r="AK38">
        <f>EXP(-$AJ$30)*$AJ$30^$AJ$26/$AK$36</f>
        <v>8.3030486177739851E-3</v>
      </c>
    </row>
    <row r="41" spans="1:39" x14ac:dyDescent="0.3">
      <c r="A41" t="s">
        <v>153</v>
      </c>
      <c r="C41">
        <f>($B$26-1-$B$30)/(2*$B$28)</f>
        <v>1.2989089985835527</v>
      </c>
      <c r="I41" t="s">
        <v>154</v>
      </c>
      <c r="K41">
        <f>($J$26-1-$J$30)/(2*$J$28)</f>
        <v>2.2989089985835527</v>
      </c>
      <c r="P41" t="s">
        <v>155</v>
      </c>
      <c r="R41">
        <f>($Q$26-1-$Q$30)/(2*$Q$28)</f>
        <v>3.2989089985835527</v>
      </c>
      <c r="V41" t="s">
        <v>156</v>
      </c>
      <c r="X41">
        <f>($W$26-1-$W$30)/(2*$W$28)</f>
        <v>4.2989089985835527</v>
      </c>
      <c r="AB41" t="s">
        <v>157</v>
      </c>
      <c r="AD41">
        <f>($AC$26-1-$AC$30)/(2*$AC$28)</f>
        <v>0.5489089985835528</v>
      </c>
      <c r="AI41" t="s">
        <v>158</v>
      </c>
      <c r="AK41">
        <f>($AJ$26-1-$AJ$30)/(2*$AJ$28)</f>
        <v>1.0489089985835527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$B$30*(3*$B$26^2/2-11*$B$26/6+(1/3))</f>
        <v>1.0305913822592918</v>
      </c>
      <c r="I47" t="s">
        <v>166</v>
      </c>
      <c r="M47">
        <f>$J$30*(3*$J$26^2/2-11*$J$26/6+(1/3))</f>
        <v>2.4717435590771633</v>
      </c>
      <c r="P47" t="s">
        <v>167</v>
      </c>
      <c r="T47">
        <f>$Q$30*(3*$Q$26^2/2-11*$Q$26/6+(1/3))</f>
        <v>4.5161687401443764</v>
      </c>
      <c r="V47" t="s">
        <v>168</v>
      </c>
      <c r="Z47">
        <f>$W$30*(3*$W$26^2/2-11*$W$26/6+(1/3))</f>
        <v>7.1638669254609315</v>
      </c>
      <c r="AB47" t="s">
        <v>169</v>
      </c>
      <c r="AF47">
        <f>$AC$30*(3*$AC$26^2/2-11*$AC$26/6+(1/3))</f>
        <v>2.0611827645185836</v>
      </c>
      <c r="AI47" t="s">
        <v>170</v>
      </c>
      <c r="AM47">
        <f>$AJ$30*(3*$AJ$26^2/2-11*$AJ$26/6+(1/3))</f>
        <v>4.9434871181543265</v>
      </c>
    </row>
    <row r="50" spans="1:39" x14ac:dyDescent="0.3">
      <c r="A50" t="s">
        <v>171</v>
      </c>
      <c r="E50" s="67">
        <f>B30^2*(3*$B$26/2-(1/6))</f>
        <v>0.1449013672148993</v>
      </c>
      <c r="I50" t="s">
        <v>172</v>
      </c>
      <c r="M50" s="67">
        <f>$J$30^2*(3*$J$26/2-(1/6))</f>
        <v>0.20555775349090363</v>
      </c>
      <c r="P50" t="s">
        <v>173</v>
      </c>
      <c r="T50" s="67">
        <f>Q30^2*(3*$Q$26/2-(1/6))</f>
        <v>0.266214139766908</v>
      </c>
      <c r="V50" t="s">
        <v>174</v>
      </c>
      <c r="Z50" s="67">
        <f>W30^2*(3*$W$26/2-(1/6))</f>
        <v>0.32687052604291239</v>
      </c>
      <c r="AB50" t="s">
        <v>175</v>
      </c>
      <c r="AF50" s="67">
        <f>AC30^2*(3*$AC$26/2-(1/6))</f>
        <v>0.57960546885959718</v>
      </c>
      <c r="AI50" t="s">
        <v>176</v>
      </c>
      <c r="AM50" s="67">
        <f>AJ30^2*(3*$AJ$26/2-(1/6))</f>
        <v>0.82223101396361453</v>
      </c>
    </row>
    <row r="54" spans="1:39" x14ac:dyDescent="0.3">
      <c r="A54" t="s">
        <v>177</v>
      </c>
      <c r="E54" s="67">
        <f>C34/C36+C38*(C41+(1/(2*$B$28)^2)*(E43-E47+E50-B30^3/2))</f>
        <v>1.7187591000629117E-2</v>
      </c>
      <c r="I54" t="s">
        <v>178</v>
      </c>
      <c r="M54" s="67">
        <f>K34/K36+K38*(K41+(1/(2*$J$28)^2)*(M43-M47+M50-J30^3/2))</f>
        <v>5.4344986282328029E-3</v>
      </c>
      <c r="P54" t="s">
        <v>179</v>
      </c>
      <c r="T54" s="67">
        <f>R34/R36+R38*(R41+(1/(2*$Q$28)^2)*(T43-T47+T50-Q30^3/2))</f>
        <v>8.9162525645437006E-4</v>
      </c>
      <c r="V54" t="s">
        <v>180</v>
      </c>
      <c r="Z54" s="67">
        <f>X34/X36+X38*(X41+(1/(2*$W$28)^2)*(Z43-Z47+Z50-W30^3/2))</f>
        <v>8.7892616738049294E-5</v>
      </c>
      <c r="AB54" t="s">
        <v>181</v>
      </c>
      <c r="AF54" s="67">
        <f>AD34/AD36+AD38*(AD41+(1/(2*$AC$28)^2)*(AF43-AF47+AF50-AC30^3/2))</f>
        <v>3.6764434859683656E-2</v>
      </c>
      <c r="AI54" t="s">
        <v>182</v>
      </c>
      <c r="AM54" s="67">
        <f>AK34/AK36+AK38*(AK41+(1/(2*$AJ$28)^2)*(AM43-AM47+AM50-AJ30^3/2))</f>
        <v>1.3194310463068924E-2</v>
      </c>
    </row>
    <row r="57" spans="1:39" x14ac:dyDescent="0.3">
      <c r="A57" t="s">
        <v>183</v>
      </c>
      <c r="F57" s="67">
        <f>(1/2)*$E$54</f>
        <v>8.5937955003145584E-3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7.395967504535291E-3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3.580748125131066E-3</v>
      </c>
    </row>
    <row r="107" spans="1:7" x14ac:dyDescent="0.3">
      <c r="A107" t="s">
        <v>195</v>
      </c>
      <c r="G107" s="67">
        <f>((C20-1)*(C20+2)/(12*C20))*M54</f>
        <v>3.0191659045737795E-3</v>
      </c>
    </row>
    <row r="111" spans="1:7" x14ac:dyDescent="0.3">
      <c r="A111" t="s">
        <v>196</v>
      </c>
      <c r="G111" s="67">
        <f>((C20+4)*(C20-1)/(24*C20))*T54</f>
        <v>3.0959210293554515E-4</v>
      </c>
    </row>
    <row r="115" spans="1:7" x14ac:dyDescent="0.3">
      <c r="A115" t="s">
        <v>188</v>
      </c>
      <c r="G115" s="67">
        <f>F102-G107+G111</f>
        <v>8.7117432349283165E-4</v>
      </c>
    </row>
    <row r="118" spans="1:7" x14ac:dyDescent="0.3">
      <c r="A118" t="s">
        <v>197</v>
      </c>
    </row>
    <row r="123" spans="1:7" x14ac:dyDescent="0.3">
      <c r="G123" s="67">
        <f>((C20-1)*(2*C20+5)/72)*E54</f>
        <v>2.0290906042409376E-2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2.0756765593944734E-2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3.5293499734652149E-3</v>
      </c>
    </row>
    <row r="136" spans="1:10" x14ac:dyDescent="0.3">
      <c r="A136" t="s">
        <v>201</v>
      </c>
      <c r="H136" s="67">
        <f>((C20-1)*(2*C20^2+5*C20+12)/(72*C20))*Z54</f>
        <v>1.1596942486270392E-4</v>
      </c>
    </row>
    <row r="141" spans="1:10" x14ac:dyDescent="0.3">
      <c r="A141" t="s">
        <v>192</v>
      </c>
      <c r="C141" s="67">
        <f>G123-G127+G132-H136</f>
        <v>2.9475209970671527E-3</v>
      </c>
    </row>
    <row r="143" spans="1:10" x14ac:dyDescent="0.3">
      <c r="A143" t="s">
        <v>202</v>
      </c>
      <c r="J143" s="69">
        <f>F57+H18*E96-H16*G115+(H18^2)*C141</f>
        <v>1.6282165844043971E-2</v>
      </c>
    </row>
  </sheetData>
  <sheetProtection algorithmName="SHA-512" hashValue="+ybRhPMgHVOy7WoyBbCK36RxGbPmk2yD+mlN0m4ewBQRJiFfMXOcXc8oBxORy5hqRqcUOBfb6/w1PGOEhmP8eg==" saltValue="MYRwpPZiezrX59fglKVDiw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>
        <f>'Recalculate t-stat skew'!H5</f>
        <v>3.6869299989072184</v>
      </c>
      <c r="L2" t="s">
        <v>215</v>
      </c>
      <c r="M2">
        <f>1/(1+$J$2^2/(C20-1))</f>
        <v>0.26891186103266368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0.26891186103266368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0.1839120666165521</v>
      </c>
      <c r="C30" s="65"/>
      <c r="I30" s="55" t="s">
        <v>133</v>
      </c>
      <c r="J30" s="64">
        <f>J28*($C$18/(1-$C$18))</f>
        <v>0.1839120666165521</v>
      </c>
      <c r="P30" s="55" t="s">
        <v>133</v>
      </c>
      <c r="Q30" s="64">
        <f>Q28*($C$18/(1-$C$18))</f>
        <v>0.1839120666165521</v>
      </c>
      <c r="V30" s="55" t="s">
        <v>133</v>
      </c>
      <c r="W30" s="64">
        <f>W28*($C$18/(1-$C$18))</f>
        <v>0.1839120666165521</v>
      </c>
      <c r="AB30" s="55" t="s">
        <v>133</v>
      </c>
      <c r="AC30" s="64">
        <f>AC28*($C$18/(1-$C$18))</f>
        <v>0.3678241332331042</v>
      </c>
      <c r="AI30" s="55" t="s">
        <v>133</v>
      </c>
      <c r="AJ30" s="64">
        <f>AJ28*($C$18/(1-$C$18))</f>
        <v>0.3678241332331042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3.8303123621623312E-3</v>
      </c>
      <c r="I34" t="s">
        <v>136</v>
      </c>
      <c r="K34" s="66">
        <f>GAMMADIST($J$30,$J$26, 1, TRUE)</f>
        <v>1.9888503541721126E-4</v>
      </c>
      <c r="P34" t="s">
        <v>137</v>
      </c>
      <c r="R34" s="66">
        <f>GAMMADIST($Q$30,$Q$26, 1, TRUE)</f>
        <v>8.0669484373495706E-6</v>
      </c>
      <c r="V34" t="s">
        <v>138</v>
      </c>
      <c r="X34" s="66">
        <f>GAMMADIST($W$30,$W$26, 1, TRUE)</f>
        <v>2.6833760973104808E-7</v>
      </c>
      <c r="AB34" t="s">
        <v>139</v>
      </c>
      <c r="AD34" s="66">
        <f>GAMMADIST($AC$30,$AC$26, 1, TRUE)</f>
        <v>1.9044918997188E-2</v>
      </c>
      <c r="AI34" t="s">
        <v>140</v>
      </c>
      <c r="AK34" s="66">
        <f>GAMMADIST($AJ$30,$AJ$26, 1, TRUE)</f>
        <v>1.9534122488787426E-3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9.0785683168628038E-3</v>
      </c>
      <c r="I38" t="s">
        <v>148</v>
      </c>
      <c r="K38">
        <f>EXP(-$J$30)*$J$30^$J$26/$K$36</f>
        <v>6.6786330442951609E-4</v>
      </c>
      <c r="P38" t="s">
        <v>149</v>
      </c>
      <c r="R38">
        <f>EXP(-$Q$30)*$Q$30^$Q$26/$R$36</f>
        <v>3.5093748724283376E-5</v>
      </c>
      <c r="V38" t="s">
        <v>150</v>
      </c>
      <c r="X38">
        <f>EXP(-$W$30)*$W$30^$W$26/$X$36</f>
        <v>1.4342586340455435E-6</v>
      </c>
      <c r="AB38" t="s">
        <v>151</v>
      </c>
      <c r="AD38">
        <f>EXP(-$AC$30)*$AC$30^$AC$26/$AD$36</f>
        <v>4.2728766870773142E-2</v>
      </c>
      <c r="AI38" t="s">
        <v>152</v>
      </c>
      <c r="AK38">
        <f>EXP(-$AJ$30)*$AJ$30^$AJ$26/$AK$36</f>
        <v>6.2866686553446011E-3</v>
      </c>
    </row>
    <row r="41" spans="1:39" x14ac:dyDescent="0.3">
      <c r="A41" t="s">
        <v>153</v>
      </c>
      <c r="C41">
        <f>($B$26-1-$B$30)/(2*$B$28)</f>
        <v>1.3160879333834479</v>
      </c>
      <c r="I41" t="s">
        <v>154</v>
      </c>
      <c r="K41">
        <f>($J$26-1-$J$30)/(2*$J$28)</f>
        <v>2.3160879333834479</v>
      </c>
      <c r="P41" t="s">
        <v>155</v>
      </c>
      <c r="R41">
        <f>($Q$26-1-$Q$30)/(2*$Q$28)</f>
        <v>3.3160879333834479</v>
      </c>
      <c r="V41" t="s">
        <v>156</v>
      </c>
      <c r="X41">
        <f>($W$26-1-$W$30)/(2*$W$28)</f>
        <v>4.3160879333834483</v>
      </c>
      <c r="AB41" t="s">
        <v>157</v>
      </c>
      <c r="AD41">
        <f>($AC$26-1-$AC$30)/(2*$AC$28)</f>
        <v>0.56608793338344787</v>
      </c>
      <c r="AI41" t="s">
        <v>158</v>
      </c>
      <c r="AK41">
        <f>($AJ$26-1-$AJ$30)/(2*$AJ$28)</f>
        <v>1.0660879333834479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B30*(3*$B$26^2/2-11*$B$26/6+(1/3))</f>
        <v>0.94254934140982949</v>
      </c>
      <c r="I47" t="s">
        <v>166</v>
      </c>
      <c r="M47">
        <f>$J$30*(3*$J$26^2/2-11*$J$26/6+(1/3))</f>
        <v>2.2605858188284529</v>
      </c>
      <c r="P47" t="s">
        <v>167</v>
      </c>
      <c r="T47">
        <f>$Q$30*(3*$Q$26^2/2-11*$Q$26/6+(1/3))</f>
        <v>4.1303584960967328</v>
      </c>
      <c r="V47" t="s">
        <v>168</v>
      </c>
      <c r="Z47">
        <f>$W$30*(3*$W$26^2/2-11*$W$26/6+(1/3))</f>
        <v>6.5518673732146686</v>
      </c>
      <c r="AB47" t="s">
        <v>169</v>
      </c>
      <c r="AF47">
        <f>$AC$30*(3*$AC$26^2/2-11*$AC$26/6+(1/3))</f>
        <v>1.885098682819659</v>
      </c>
      <c r="AI47" t="s">
        <v>170</v>
      </c>
      <c r="AM47">
        <f>$AJ$30*(3*$AJ$26^2/2-11*$AJ$26/6+(1/3))</f>
        <v>4.5211716376569058</v>
      </c>
    </row>
    <row r="50" spans="1:39" x14ac:dyDescent="0.3">
      <c r="A50" t="s">
        <v>171</v>
      </c>
      <c r="E50" s="67">
        <f>B30^2*(3*$B$26/2-(1/6))</f>
        <v>0.12120140621902978</v>
      </c>
      <c r="I50" t="s">
        <v>172</v>
      </c>
      <c r="M50" s="67">
        <f>J30^2*(3*$J$26/2-(1/6))</f>
        <v>0.17193687858978643</v>
      </c>
      <c r="P50" t="s">
        <v>173</v>
      </c>
      <c r="T50" s="67">
        <f>Q30^2*(3*$Q$26/2-(1/6))</f>
        <v>0.22267235096054308</v>
      </c>
      <c r="V50" t="s">
        <v>174</v>
      </c>
      <c r="Z50" s="67">
        <f>W30^2*(3*$W$26/2-(1/6))</f>
        <v>0.27340782333129976</v>
      </c>
      <c r="AB50" t="s">
        <v>175</v>
      </c>
      <c r="AF50" s="67">
        <f>AC30^2*(3*$AC$26/2-(1/6))</f>
        <v>0.48480562487611911</v>
      </c>
      <c r="AI50" t="s">
        <v>176</v>
      </c>
      <c r="AM50" s="67">
        <f>AJ30^2*(3*$AJ$26/2-(1/6))</f>
        <v>0.68774751435914572</v>
      </c>
    </row>
    <row r="54" spans="1:39" x14ac:dyDescent="0.3">
      <c r="A54" t="s">
        <v>177</v>
      </c>
      <c r="E54" s="67">
        <f>C34/C36+C38*(C41+(1/(2*$B$28)^2)*(E43-E47+E50-B30^3/2))</f>
        <v>1.472099377855805E-2</v>
      </c>
      <c r="I54" t="s">
        <v>178</v>
      </c>
      <c r="M54" s="67">
        <f>K34/K36+K38*(K41+(1/(2*$J$28)^2)*(M43-M47+M50-J30^3/2))</f>
        <v>4.1751040081592838E-3</v>
      </c>
      <c r="P54" t="s">
        <v>179</v>
      </c>
      <c r="T54" s="67">
        <f>R34/R36+R38*(R41+(1/(2*$Q$28)^2)*(T43-T47+T50-Q30^3/2))</f>
        <v>6.195527734227166E-4</v>
      </c>
      <c r="V54" t="s">
        <v>180</v>
      </c>
      <c r="Z54" s="67">
        <f>X34/X36+X38*(X41+(1/(2*$W$28)^2)*(Z43-Z47+Z50-W30^3/2))</f>
        <v>5.5542515325462327E-5</v>
      </c>
      <c r="AB54" t="s">
        <v>181</v>
      </c>
      <c r="AF54" s="67">
        <f>AD34/AD36+AD38*(AD41+(1/(2*$AC$28)^2)*(AF43-AF47+AF50-AC30^3/2))</f>
        <v>3.1970116835693237E-2</v>
      </c>
      <c r="AI54" t="s">
        <v>182</v>
      </c>
      <c r="AM54" s="67">
        <f>AK34/AK36+AK38*(AK41+(1/(2*$AJ$28)^2)*(AM43-AM47+AM50-AJ30^3/2))</f>
        <v>1.0557725769888372E-2</v>
      </c>
    </row>
    <row r="57" spans="1:39" x14ac:dyDescent="0.3">
      <c r="A57" t="s">
        <v>183</v>
      </c>
      <c r="F57" s="67">
        <f>(1/2)*$E$54</f>
        <v>7.3604968892790248E-3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6.6801199998749181E-3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3.0668737038662603E-3</v>
      </c>
    </row>
    <row r="107" spans="1:7" x14ac:dyDescent="0.3">
      <c r="A107" t="s">
        <v>195</v>
      </c>
      <c r="G107" s="67">
        <f>((C20-1)*(C20+2)/(12*C20))*M54</f>
        <v>2.3195022267551578E-3</v>
      </c>
    </row>
    <row r="111" spans="1:7" x14ac:dyDescent="0.3">
      <c r="A111" t="s">
        <v>196</v>
      </c>
      <c r="G111" s="67">
        <f>((C20+4)*(C20-1)/(24*C20))*T54</f>
        <v>2.1512249077177659E-4</v>
      </c>
    </row>
    <row r="115" spans="1:7" x14ac:dyDescent="0.3">
      <c r="A115" t="s">
        <v>188</v>
      </c>
      <c r="G115" s="67">
        <f>F102-G107+G111</f>
        <v>9.6249396788287912E-4</v>
      </c>
    </row>
    <row r="118" spans="1:7" x14ac:dyDescent="0.3">
      <c r="A118" t="s">
        <v>197</v>
      </c>
    </row>
    <row r="123" spans="1:7" x14ac:dyDescent="0.3">
      <c r="G123" s="67">
        <f>((C20-1)*(2*C20+5)/72)*E54</f>
        <v>1.7378950988575476E-2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1.5946577808941709E-2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2.4523963947982535E-3</v>
      </c>
    </row>
    <row r="136" spans="1:10" x14ac:dyDescent="0.3">
      <c r="A136" t="s">
        <v>201</v>
      </c>
      <c r="H136" s="67">
        <f>((C20-1)*(2*C20^2+5*C20+12)/(72*C20))*Z54</f>
        <v>7.3285263276651674E-5</v>
      </c>
    </row>
    <row r="141" spans="1:10" x14ac:dyDescent="0.3">
      <c r="A141" t="s">
        <v>192</v>
      </c>
      <c r="C141" s="67">
        <f>G123-G127+G132-H136</f>
        <v>3.8114843111553688E-3</v>
      </c>
    </row>
    <row r="143" spans="1:10" x14ac:dyDescent="0.3">
      <c r="A143" t="s">
        <v>202</v>
      </c>
      <c r="J143" s="69">
        <f>F57+H18*E96-H16*G115+(H18^2)*C141</f>
        <v>1.5088133947915276E-2</v>
      </c>
    </row>
  </sheetData>
  <sheetProtection algorithmName="SHA-512" hashValue="qdWHs6Z1iSuK1zRa0jEsWklxDySybDCcPojdyI1kq3jTxZxodRUfermKM5cuq1YudTSQ6pL3HkQgXMb6Tt5tCQ==" saltValue="E4wByt2sUoNNB99ejM6mPg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>
        <f>'Recalculate t-stat skew'!I5</f>
        <v>3.8479299989072184</v>
      </c>
      <c r="L2" t="s">
        <v>215</v>
      </c>
      <c r="M2">
        <f>1/(1+$J$2^2/(C20-1))</f>
        <v>0.25244154805249719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0.25244154805249719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0.16884401975179919</v>
      </c>
      <c r="C30" s="65"/>
      <c r="I30" s="55" t="s">
        <v>133</v>
      </c>
      <c r="J30" s="64">
        <f>J28*($C$18/(1-$C$18))</f>
        <v>0.16884401975179919</v>
      </c>
      <c r="P30" s="55" t="s">
        <v>133</v>
      </c>
      <c r="Q30" s="64">
        <f>Q28*($C$18/(1-$C$18))</f>
        <v>0.16884401975179919</v>
      </c>
      <c r="V30" s="55" t="s">
        <v>133</v>
      </c>
      <c r="W30" s="64">
        <f>W28*($C$18/(1-$C$18))</f>
        <v>0.16884401975179919</v>
      </c>
      <c r="AB30" s="55" t="s">
        <v>133</v>
      </c>
      <c r="AC30" s="64">
        <f>AC28*($C$18/(1-$C$18))</f>
        <v>0.33768803950359838</v>
      </c>
      <c r="AI30" s="55" t="s">
        <v>133</v>
      </c>
      <c r="AJ30" s="64">
        <f>AJ28*($C$18/(1-$C$18))</f>
        <v>0.33768803950359838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3.1263963901053834E-3</v>
      </c>
      <c r="I34" t="s">
        <v>136</v>
      </c>
      <c r="K34" s="66">
        <f>GAMMADIST($J$30,$J$26, 1, TRUE)</f>
        <v>1.4918293421478459E-4</v>
      </c>
      <c r="P34" t="s">
        <v>137</v>
      </c>
      <c r="R34" s="66">
        <f>GAMMADIST($Q$30,$Q$26, 1, TRUE)</f>
        <v>5.5587377714374795E-6</v>
      </c>
      <c r="V34" t="s">
        <v>138</v>
      </c>
      <c r="X34" s="66">
        <f>GAMMADIST($W$30,$W$26, 1, TRUE)</f>
        <v>1.6982962452264108E-7</v>
      </c>
      <c r="AB34" t="s">
        <v>139</v>
      </c>
      <c r="AD34" s="66">
        <f>GAMMADIST($AC$30,$AC$26, 1, TRUE)</f>
        <v>1.5707288554648088E-2</v>
      </c>
      <c r="AI34" t="s">
        <v>140</v>
      </c>
      <c r="AK34" s="66">
        <f>GAMMADIST($AJ$30,$AJ$26, 1, TRUE)</f>
        <v>1.4821358801008246E-3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7.4430336397264983E-3</v>
      </c>
      <c r="I38" t="s">
        <v>148</v>
      </c>
      <c r="K38">
        <f>EXP(-$J$30)*$J$30^$J$26/$K$36</f>
        <v>5.0268468755171488E-4</v>
      </c>
      <c r="P38" t="s">
        <v>149</v>
      </c>
      <c r="R38">
        <f>EXP(-$Q$30)*$Q$30^$Q$26/$R$36</f>
        <v>2.4250086661116773E-5</v>
      </c>
      <c r="V38" t="s">
        <v>150</v>
      </c>
      <c r="X38">
        <f>EXP(-$W$30)*$W$30^$W$26/$X$36</f>
        <v>9.0988491359832001E-7</v>
      </c>
      <c r="AB38" t="s">
        <v>151</v>
      </c>
      <c r="AD38">
        <f>EXP(-$AC$30)*$AC$30^$AC$26/$AD$36</f>
        <v>3.5562881686368175E-2</v>
      </c>
      <c r="AI38" t="s">
        <v>152</v>
      </c>
      <c r="AK38">
        <f>EXP(-$AJ$30)*$AJ$30^$AJ$26/$AK$36</f>
        <v>4.803663918307239E-3</v>
      </c>
    </row>
    <row r="41" spans="1:39" x14ac:dyDescent="0.3">
      <c r="A41" t="s">
        <v>153</v>
      </c>
      <c r="C41">
        <f>($B$26-1-$B$30)/(2*$B$28)</f>
        <v>1.3311559802482007</v>
      </c>
      <c r="I41" t="s">
        <v>154</v>
      </c>
      <c r="K41">
        <f>($J$26-1-$J$30)/(2*$J$28)</f>
        <v>2.3311559802482007</v>
      </c>
      <c r="P41" t="s">
        <v>155</v>
      </c>
      <c r="R41">
        <f>($Q$26-1-$Q$30)/(2*$Q$28)</f>
        <v>3.3311559802482007</v>
      </c>
      <c r="V41" t="s">
        <v>156</v>
      </c>
      <c r="X41">
        <f>($W$26-1-$W$30)/(2*$W$28)</f>
        <v>4.3311559802482007</v>
      </c>
      <c r="AB41" t="s">
        <v>157</v>
      </c>
      <c r="AD41">
        <f>($AC$26-1-$AC$30)/(2*$AC$28)</f>
        <v>0.58115598024820081</v>
      </c>
      <c r="AI41" t="s">
        <v>158</v>
      </c>
      <c r="AK41">
        <f>($AJ$26-1-$AJ$30)/(2*$AJ$28)</f>
        <v>1.0811559802482007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B30*(3*$B$26^2/2-11*$B$26/6+(1/3))</f>
        <v>0.86532560122797086</v>
      </c>
      <c r="I47" t="s">
        <v>166</v>
      </c>
      <c r="M47">
        <f>$J$30*(3*$J$26^2/2-11*$J$26/6+(1/3))</f>
        <v>2.0753744094491982</v>
      </c>
      <c r="P47" t="s">
        <v>167</v>
      </c>
      <c r="T47">
        <f>$Q$30*(3*$Q$26^2/2-11*$Q$26/6+(1/3))</f>
        <v>3.7919552769258233</v>
      </c>
      <c r="V47" t="s">
        <v>168</v>
      </c>
      <c r="Z47">
        <f>$W$30*(3*$W$26^2/2-11*$W$26/6+(1/3))</f>
        <v>6.0150682036578464</v>
      </c>
      <c r="AB47" t="s">
        <v>169</v>
      </c>
      <c r="AF47">
        <f>$AC$30*(3*$AC$26^2/2-11*$AC$26/6+(1/3))</f>
        <v>1.7306512024559417</v>
      </c>
      <c r="AI47" t="s">
        <v>170</v>
      </c>
      <c r="AM47">
        <f>$AJ$30*(3*$AJ$26^2/2-11*$AJ$26/6+(1/3))</f>
        <v>4.1507488188983963</v>
      </c>
    </row>
    <row r="50" spans="1:39" x14ac:dyDescent="0.3">
      <c r="A50" t="s">
        <v>171</v>
      </c>
      <c r="E50" s="67">
        <f>B30^2*(3*$B$26/2-(1/6))</f>
        <v>0.10215475243797301</v>
      </c>
      <c r="I50" t="s">
        <v>172</v>
      </c>
      <c r="M50" s="67">
        <f>J30^2*(3*$J$26/2-(1/6))</f>
        <v>0.14491720694689192</v>
      </c>
      <c r="P50" t="s">
        <v>173</v>
      </c>
      <c r="T50" s="67">
        <f>Q30^2*(3*$Q$26/2-(1/6))</f>
        <v>0.18767966145581086</v>
      </c>
      <c r="V50" t="s">
        <v>174</v>
      </c>
      <c r="Z50" s="67">
        <f>W30^2*(3*$W$26/2-(1/6))</f>
        <v>0.23044211596472983</v>
      </c>
      <c r="AB50" t="s">
        <v>175</v>
      </c>
      <c r="AF50" s="67">
        <f>AC30^2*(3*$AC$26/2-(1/6))</f>
        <v>0.40861900975189203</v>
      </c>
      <c r="AI50" t="s">
        <v>176</v>
      </c>
      <c r="AM50" s="67">
        <f>AJ30^2*(3*$AJ$26/2-(1/6))</f>
        <v>0.57966882778756768</v>
      </c>
    </row>
    <row r="54" spans="1:39" x14ac:dyDescent="0.3">
      <c r="A54" t="s">
        <v>177</v>
      </c>
      <c r="E54" s="67">
        <f>C34/C36+C38*(C41+(1/(2*$B$28)^2)*(E43-E47+E50-B30^3/2))</f>
        <v>1.2608924283134218E-2</v>
      </c>
      <c r="I54" t="s">
        <v>178</v>
      </c>
      <c r="M54" s="67">
        <f>K34/K36+K38*(K41+(1/(2*$J$28)^2)*(M43-M47+M50-J30^3/2))</f>
        <v>3.2297949574806631E-3</v>
      </c>
      <c r="P54" t="s">
        <v>179</v>
      </c>
      <c r="T54" s="67">
        <f>R34/R36+R38*(R41+(1/(2*$Q$28)^2)*(T43-T47+T50-Q30^3/2))</f>
        <v>4.3585522762741189E-4</v>
      </c>
      <c r="V54" t="s">
        <v>180</v>
      </c>
      <c r="Z54" s="67">
        <f>X34/X36+X38*(X41+(1/(2*$W$28)^2)*(Z43-Z47+Z50-W30^3/2))</f>
        <v>3.5699506619709608E-5</v>
      </c>
      <c r="AB54" t="s">
        <v>181</v>
      </c>
      <c r="AF54" s="67">
        <f>AD34/AD36+AD38*(AD41+(1/(2*$AC$28)^2)*(AF43-AF47+AF50-AC30^3/2))</f>
        <v>2.7782144163689126E-2</v>
      </c>
      <c r="AI54" t="s">
        <v>182</v>
      </c>
      <c r="AM54" s="67">
        <f>AK34/AK36+AK38*(AK41+(1/(2*$AJ$28)^2)*(AM43-AM47+AM50-AJ30^3/2))</f>
        <v>8.4582356815598864E-3</v>
      </c>
    </row>
    <row r="57" spans="1:39" x14ac:dyDescent="0.3">
      <c r="A57" t="s">
        <v>183</v>
      </c>
      <c r="F57" s="67">
        <f>(1/2)*$E$54</f>
        <v>6.304462141567109E-3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5.9995293147740237E-3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2.6268592256529621E-3</v>
      </c>
    </row>
    <row r="107" spans="1:7" x14ac:dyDescent="0.3">
      <c r="A107" t="s">
        <v>195</v>
      </c>
      <c r="G107" s="67">
        <f>((C20-1)*(C20+2)/(12*C20))*M54</f>
        <v>1.7943305319337017E-3</v>
      </c>
    </row>
    <row r="111" spans="1:7" x14ac:dyDescent="0.3">
      <c r="A111" t="s">
        <v>196</v>
      </c>
      <c r="G111" s="67">
        <f>((C20+4)*(C20-1)/(24*C20))*T54</f>
        <v>1.5133862070396245E-4</v>
      </c>
    </row>
    <row r="115" spans="1:7" x14ac:dyDescent="0.3">
      <c r="A115" t="s">
        <v>188</v>
      </c>
      <c r="G115" s="67">
        <f>F102-G107+G111</f>
        <v>9.8386731442322273E-4</v>
      </c>
    </row>
    <row r="118" spans="1:7" x14ac:dyDescent="0.3">
      <c r="A118" t="s">
        <v>197</v>
      </c>
    </row>
    <row r="123" spans="1:7" x14ac:dyDescent="0.3">
      <c r="G123" s="67">
        <f>((C20-1)*(2*C20+5)/72)*E54</f>
        <v>1.4885535612033452E-2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1.2336022407044201E-2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1.7252602760251721E-3</v>
      </c>
    </row>
    <row r="136" spans="1:10" x14ac:dyDescent="0.3">
      <c r="A136" t="s">
        <v>201</v>
      </c>
      <c r="H136" s="67">
        <f>((C20-1)*(2*C20^2+5*C20+12)/(72*C20))*Z54</f>
        <v>4.7103515678783508E-5</v>
      </c>
    </row>
    <row r="141" spans="1:10" x14ac:dyDescent="0.3">
      <c r="A141" t="s">
        <v>192</v>
      </c>
      <c r="C141" s="67">
        <f>G123-G127+G132-H136</f>
        <v>4.2276699653356403E-3</v>
      </c>
    </row>
    <row r="143" spans="1:10" x14ac:dyDescent="0.3">
      <c r="A143" t="s">
        <v>202</v>
      </c>
      <c r="J143" s="69">
        <f>F57+H18*E96-H16*G115+(H18^2)*C141</f>
        <v>1.3788555971340887E-2</v>
      </c>
    </row>
  </sheetData>
  <sheetProtection algorithmName="SHA-512" hashValue="AnTb1LaezPK8ftpm2Nq9EJVzfY9cLdnQuBpN0nVmfFZnzMlg3PKgC8vxHp7n7vVgEnY2wjO8Ye89AnNOrou5Eg==" saltValue="saLPj/FgwVDJyUugKng0Xg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>
        <f>'Recalculate t-stat skew'!J5</f>
        <v>4.0089299989072185</v>
      </c>
      <c r="L2" t="s">
        <v>215</v>
      </c>
      <c r="M2">
        <f>1/(1+$J$2^2/(C20-1))</f>
        <v>0.23728710897984559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0.23728710897984559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0.15555467317621052</v>
      </c>
      <c r="C30" s="65"/>
      <c r="I30" s="55" t="s">
        <v>133</v>
      </c>
      <c r="J30" s="64">
        <f>J28*($C$18/(1-$C$18))</f>
        <v>0.15555467317621052</v>
      </c>
      <c r="P30" s="55" t="s">
        <v>133</v>
      </c>
      <c r="Q30" s="64">
        <f>Q28*($C$18/(1-$C$18))</f>
        <v>0.15555467317621052</v>
      </c>
      <c r="V30" s="55" t="s">
        <v>133</v>
      </c>
      <c r="W30" s="64">
        <f>W28*($C$18/(1-$C$18))</f>
        <v>0.15555467317621052</v>
      </c>
      <c r="AB30" s="55" t="s">
        <v>133</v>
      </c>
      <c r="AC30" s="64">
        <f>AC28*($C$18/(1-$C$18))</f>
        <v>0.31110934635242105</v>
      </c>
      <c r="AI30" s="55" t="s">
        <v>133</v>
      </c>
      <c r="AJ30" s="64">
        <f>AJ28*($C$18/(1-$C$18))</f>
        <v>0.31110934635242105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2.5710883049854037E-3</v>
      </c>
      <c r="I34" t="s">
        <v>136</v>
      </c>
      <c r="K34" s="66">
        <f>GAMMADIST($J$30,$J$26, 1, TRUE)</f>
        <v>1.1312773248695086E-4</v>
      </c>
      <c r="P34" t="s">
        <v>137</v>
      </c>
      <c r="R34" s="66">
        <f>GAMMADIST($Q$30,$Q$26, 1, TRUE)</f>
        <v>3.8856600483770981E-6</v>
      </c>
      <c r="V34" t="s">
        <v>138</v>
      </c>
      <c r="X34" s="66">
        <f>GAMMADIST($W$30,$W$26, 1, TRUE)</f>
        <v>1.0941229831615663E-7</v>
      </c>
      <c r="AB34" t="s">
        <v>139</v>
      </c>
      <c r="AD34" s="66">
        <f>GAMMADIST($AC$30,$AC$26, 1, TRUE)</f>
        <v>1.3036637243216962E-2</v>
      </c>
      <c r="AI34" t="s">
        <v>140</v>
      </c>
      <c r="AK34" s="66">
        <f>GAMMADIST($AJ$30,$AJ$26, 1, TRUE)</f>
        <v>1.1353656764616384E-3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6.1449014312461329E-3</v>
      </c>
      <c r="I38" t="s">
        <v>148</v>
      </c>
      <c r="K38">
        <f>EXP(-$J$30)*$J$30^$J$26/$K$36</f>
        <v>3.8234725353500826E-4</v>
      </c>
      <c r="P38" t="s">
        <v>149</v>
      </c>
      <c r="R38">
        <f>EXP(-$Q$30)*$Q$30^$Q$26/$R$36</f>
        <v>1.6993114875274242E-5</v>
      </c>
      <c r="V38" t="s">
        <v>150</v>
      </c>
      <c r="X38">
        <f>EXP(-$W$30)*$W$30^$W$26/$X$36</f>
        <v>5.8741298459313118E-7</v>
      </c>
      <c r="AB38" t="s">
        <v>151</v>
      </c>
      <c r="AD38">
        <f>EXP(-$AC$30)*$AC$30^$AC$26/$AD$36</f>
        <v>2.975317891688832E-2</v>
      </c>
      <c r="AI38" t="s">
        <v>152</v>
      </c>
      <c r="AK38">
        <f>EXP(-$AJ$30)*$AJ$30^$AJ$26/$AK$36</f>
        <v>3.7025968178959045E-3</v>
      </c>
    </row>
    <row r="41" spans="1:39" x14ac:dyDescent="0.3">
      <c r="A41" t="s">
        <v>153</v>
      </c>
      <c r="C41">
        <f>($B$26-1-$B$30)/(2*$B$28)</f>
        <v>1.3444453268237895</v>
      </c>
      <c r="I41" t="s">
        <v>154</v>
      </c>
      <c r="K41">
        <f>($J$26-1-$J$30)/(2*$J$28)</f>
        <v>2.3444453268237897</v>
      </c>
      <c r="P41" t="s">
        <v>155</v>
      </c>
      <c r="R41">
        <f>($Q$26-1-$Q$30)/(2*$Q$28)</f>
        <v>3.3444453268237897</v>
      </c>
      <c r="V41" t="s">
        <v>156</v>
      </c>
      <c r="X41">
        <f>($W$26-1-$W$30)/(2*$W$28)</f>
        <v>4.3444453268237897</v>
      </c>
      <c r="AB41" t="s">
        <v>157</v>
      </c>
      <c r="AD41">
        <f>($AC$26-1-$AC$30)/(2*$AC$28)</f>
        <v>0.59444532682378948</v>
      </c>
      <c r="AI41" t="s">
        <v>158</v>
      </c>
      <c r="AK41">
        <f>($AJ$26-1-$AJ$30)/(2*$AJ$28)</f>
        <v>1.0944453268237895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B30*(3*$B$26^2/2-11*$B$26/6+(1/3))</f>
        <v>0.7972177000280789</v>
      </c>
      <c r="I47" t="s">
        <v>166</v>
      </c>
      <c r="M47">
        <f>$J$30*(3*$J$26^2/2-11*$J$26/6+(1/3))</f>
        <v>1.9120261911242542</v>
      </c>
      <c r="P47" t="s">
        <v>167</v>
      </c>
      <c r="T47">
        <f>$Q$30*(3*$Q$26^2/2-11*$Q$26/6+(1/3))</f>
        <v>3.4934987017490613</v>
      </c>
      <c r="V47" t="s">
        <v>168</v>
      </c>
      <c r="Z47">
        <f>$W$30*(3*$W$26^2/2-11*$W$26/6+(1/3))</f>
        <v>5.5416352319025002</v>
      </c>
      <c r="AB47" t="s">
        <v>169</v>
      </c>
      <c r="AF47">
        <f>$AC$30*(3*$AC$26^2/2-11*$AC$26/6+(1/3))</f>
        <v>1.5944354000561578</v>
      </c>
      <c r="AI47" t="s">
        <v>170</v>
      </c>
      <c r="AM47">
        <f>$AJ$30*(3*$AJ$26^2/2-11*$AJ$26/6+(1/3))</f>
        <v>3.8240523822485084</v>
      </c>
    </row>
    <row r="50" spans="1:39" x14ac:dyDescent="0.3">
      <c r="A50" t="s">
        <v>171</v>
      </c>
      <c r="E50" s="67">
        <f>B30^2*(3*$B$26/2-(1/6))</f>
        <v>8.6706835243264987E-2</v>
      </c>
      <c r="I50" t="s">
        <v>172</v>
      </c>
      <c r="M50" s="67">
        <f>J30^2*(3*$J$26/2-(1/6))</f>
        <v>0.12300271976370149</v>
      </c>
      <c r="P50" t="s">
        <v>173</v>
      </c>
      <c r="T50" s="67">
        <f>Q30^2*(3*$Q$26/2-(1/6))</f>
        <v>0.159298604284138</v>
      </c>
      <c r="V50" t="s">
        <v>174</v>
      </c>
      <c r="Z50" s="67">
        <f>W30^2*(3*$W$26/2-(1/6))</f>
        <v>0.19559448880457453</v>
      </c>
      <c r="AB50" t="s">
        <v>175</v>
      </c>
      <c r="AF50" s="67">
        <f>AC30^2*(3*$AC$26/2-(1/6))</f>
        <v>0.34682734097305995</v>
      </c>
      <c r="AI50" t="s">
        <v>176</v>
      </c>
      <c r="AM50" s="67">
        <f>AJ30^2*(3*$AJ$26/2-(1/6))</f>
        <v>0.49201087905480595</v>
      </c>
    </row>
    <row r="54" spans="1:39" x14ac:dyDescent="0.3">
      <c r="A54" t="s">
        <v>177</v>
      </c>
      <c r="E54" s="67">
        <f>C34/C36+C38*(C41+(1/(2*$B$28)^2)*(E43-E47+E50-B30^3/2))</f>
        <v>1.0810740822925153E-2</v>
      </c>
      <c r="I54" t="s">
        <v>178</v>
      </c>
      <c r="M54" s="67">
        <f>K34/K36+K38*(K41+(1/(2*$J$28)^2)*(M43-M47+M50-J30^3/2))</f>
        <v>2.5158715224451915E-3</v>
      </c>
      <c r="P54" t="s">
        <v>179</v>
      </c>
      <c r="T54" s="67">
        <f>R34/R36+R38*(R41+(1/(2*$Q$28)^2)*(T43-T47+T50-Q30^3/2))</f>
        <v>3.102464975747953E-4</v>
      </c>
      <c r="V54" t="s">
        <v>180</v>
      </c>
      <c r="Z54" s="67">
        <f>X34/X36+X38*(X41+(1/(2*$W$28)^2)*(Z43-Z47+Z50-W30^3/2))</f>
        <v>2.3313000451281775E-5</v>
      </c>
      <c r="AB54" t="s">
        <v>181</v>
      </c>
      <c r="AF54" s="67">
        <f>AD34/AD36+AD38*(AD41+(1/(2*$AC$28)^2)*(AF43-AF47+AF50-AC30^3/2))</f>
        <v>2.4145031910154768E-2</v>
      </c>
      <c r="AI54" t="s">
        <v>182</v>
      </c>
      <c r="AM54" s="67">
        <f>AK34/AK36+AK38*(AK41+(1/(2*$AJ$28)^2)*(AM43-AM47+AM50-AJ30^3/2))</f>
        <v>6.7917266022787179E-3</v>
      </c>
    </row>
    <row r="57" spans="1:39" x14ac:dyDescent="0.3">
      <c r="A57" t="s">
        <v>183</v>
      </c>
      <c r="F57" s="67">
        <f>(1/2)*$E$54</f>
        <v>5.4053704114625763E-3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5.3658893818746053E-3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2.2522376714427402E-3</v>
      </c>
    </row>
    <row r="107" spans="1:7" x14ac:dyDescent="0.3">
      <c r="A107" t="s">
        <v>195</v>
      </c>
      <c r="G107" s="67">
        <f>((C20-1)*(C20+2)/(12*C20))*M54</f>
        <v>1.3977064013584398E-3</v>
      </c>
    </row>
    <row r="111" spans="1:7" x14ac:dyDescent="0.3">
      <c r="A111" t="s">
        <v>196</v>
      </c>
      <c r="G111" s="67">
        <f>((C20+4)*(C20-1)/(24*C20))*T54</f>
        <v>1.077244783245817E-4</v>
      </c>
    </row>
    <row r="115" spans="1:7" x14ac:dyDescent="0.3">
      <c r="A115" t="s">
        <v>188</v>
      </c>
      <c r="G115" s="67">
        <f>F102-G107+G111</f>
        <v>9.6225574840888204E-4</v>
      </c>
    </row>
    <row r="118" spans="1:7" x14ac:dyDescent="0.3">
      <c r="A118" t="s">
        <v>197</v>
      </c>
    </row>
    <row r="123" spans="1:7" x14ac:dyDescent="0.3">
      <c r="G123" s="67">
        <f>((C20-1)*(2*C20+5)/72)*E54</f>
        <v>1.2762680138175529E-2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9.6092315093392732E-3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1.2280590529002314E-3</v>
      </c>
    </row>
    <row r="136" spans="1:10" x14ac:dyDescent="0.3">
      <c r="A136" t="s">
        <v>201</v>
      </c>
      <c r="H136" s="67">
        <f>((C20-1)*(2*C20^2+5*C20+12)/(72*C20))*Z54</f>
        <v>3.0760208928774567E-5</v>
      </c>
    </row>
    <row r="141" spans="1:10" x14ac:dyDescent="0.3">
      <c r="A141" t="s">
        <v>192</v>
      </c>
      <c r="C141" s="67">
        <f>G123-G127+G132-H136</f>
        <v>4.3507474728077117E-3</v>
      </c>
    </row>
    <row r="143" spans="1:10" x14ac:dyDescent="0.3">
      <c r="A143" t="s">
        <v>202</v>
      </c>
      <c r="J143" s="69">
        <f>F57+H18*E96-H16*G115+(H18^2)*C141</f>
        <v>1.2481033295734601E-2</v>
      </c>
    </row>
  </sheetData>
  <sheetProtection algorithmName="SHA-512" hashValue="MaWjJTovrLyhixegtqSow8bjZb33bHScUwFEz/6s3EHbmhyIsqrLcurQJetmIks4v27S6LHCDNtv5ypdB7aw7A==" saltValue="JhM5Yz4HNudCy1Mykh1eMQ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>
        <f>'Recalculate t-stat skew'!K5</f>
        <v>4.169929998907218</v>
      </c>
      <c r="L2" t="s">
        <v>215</v>
      </c>
      <c r="M2">
        <f>1/(1+$J$2^2/(C20-1))</f>
        <v>0.22333077468956941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0.22333077468956941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0.14377470318867422</v>
      </c>
      <c r="C30" s="65"/>
      <c r="I30" s="55" t="s">
        <v>133</v>
      </c>
      <c r="J30" s="64">
        <f>J28*($C$18/(1-$C$18))</f>
        <v>0.14377470318867422</v>
      </c>
      <c r="P30" s="55" t="s">
        <v>133</v>
      </c>
      <c r="Q30" s="64">
        <f>Q28*($C$18/(1-$C$18))</f>
        <v>0.14377470318867422</v>
      </c>
      <c r="V30" s="55" t="s">
        <v>133</v>
      </c>
      <c r="W30" s="64">
        <f>W28*($C$18/(1-$C$18))</f>
        <v>0.14377470318867422</v>
      </c>
      <c r="AB30" s="55" t="s">
        <v>133</v>
      </c>
      <c r="AC30" s="64">
        <f>AC28*($C$18/(1-$C$18))</f>
        <v>0.28754940637734844</v>
      </c>
      <c r="AI30" s="55" t="s">
        <v>133</v>
      </c>
      <c r="AJ30" s="64">
        <f>AJ28*($C$18/(1-$C$18))</f>
        <v>0.28754940637734844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2.1292893187258902E-3</v>
      </c>
      <c r="I34" t="s">
        <v>136</v>
      </c>
      <c r="K34" s="66">
        <f>GAMMADIST($J$30,$J$26, 1, TRUE)</f>
        <v>8.6660614305820202E-5</v>
      </c>
      <c r="P34" t="s">
        <v>137</v>
      </c>
      <c r="R34" s="66">
        <f>GAMMADIST($Q$30,$Q$26, 1, TRUE)</f>
        <v>2.7525183907740148E-6</v>
      </c>
      <c r="V34" t="s">
        <v>138</v>
      </c>
      <c r="X34" s="66">
        <f>GAMMADIST($W$30,$W$26, 1, TRUE)</f>
        <v>7.1660260704551932E-8</v>
      </c>
      <c r="AB34" t="s">
        <v>139</v>
      </c>
      <c r="AD34" s="66">
        <f>GAMMADIST($AC$30,$AC$26, 1, TRUE)</f>
        <v>1.0885052976495599E-2</v>
      </c>
      <c r="AI34" t="s">
        <v>140</v>
      </c>
      <c r="AK34" s="66">
        <f>GAMMADIST($AJ$30,$AJ$26, 1, TRUE)</f>
        <v>8.7759305371747705E-4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5.1065717610501741E-3</v>
      </c>
      <c r="I38" t="s">
        <v>148</v>
      </c>
      <c r="K38">
        <f>EXP(-$J$30)*$J$30^$J$26/$K$36</f>
        <v>2.9367833570266165E-4</v>
      </c>
      <c r="P38" t="s">
        <v>149</v>
      </c>
      <c r="R38">
        <f>EXP(-$Q$30)*$Q$30^$Q$26/$R$36</f>
        <v>1.206386158531258E-5</v>
      </c>
      <c r="V38" t="s">
        <v>150</v>
      </c>
      <c r="X38">
        <f>EXP(-$W$30)*$W$30^$W$26/$X$36</f>
        <v>3.8543958194168036E-7</v>
      </c>
      <c r="AB38" t="s">
        <v>151</v>
      </c>
      <c r="AD38">
        <f>EXP(-$AC$30)*$AC$30^$AC$26/$AD$36</f>
        <v>2.5018649806945303E-2</v>
      </c>
      <c r="AI38" t="s">
        <v>152</v>
      </c>
      <c r="AK38">
        <f>EXP(-$AJ$30)*$AJ$30^$AJ$26/$AK$36</f>
        <v>2.8776391601399538E-3</v>
      </c>
    </row>
    <row r="41" spans="1:39" x14ac:dyDescent="0.3">
      <c r="A41" t="s">
        <v>153</v>
      </c>
      <c r="C41">
        <f>($B$26-1-$B$30)/(2*$B$28)</f>
        <v>1.3562252968113258</v>
      </c>
      <c r="I41" t="s">
        <v>154</v>
      </c>
      <c r="K41">
        <f>($J$26-1-$J$30)/(2*$J$28)</f>
        <v>2.356225296811326</v>
      </c>
      <c r="P41" t="s">
        <v>155</v>
      </c>
      <c r="R41">
        <f>($Q$26-1-$Q$30)/(2*$Q$28)</f>
        <v>3.356225296811326</v>
      </c>
      <c r="V41" t="s">
        <v>156</v>
      </c>
      <c r="X41">
        <f>($W$26-1-$W$30)/(2*$W$28)</f>
        <v>4.356225296811326</v>
      </c>
      <c r="AB41" t="s">
        <v>157</v>
      </c>
      <c r="AD41">
        <f>($AC$26-1-$AC$30)/(2*$AC$28)</f>
        <v>0.60622529681132575</v>
      </c>
      <c r="AI41" t="s">
        <v>158</v>
      </c>
      <c r="AK41">
        <f>($AJ$26-1-$AJ$30)/(2*$AJ$28)</f>
        <v>1.1062252968113258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B30*(3*$B$26^2/2-11*$B$26/6+(1/3))</f>
        <v>0.73684535384195537</v>
      </c>
      <c r="I47" t="s">
        <v>166</v>
      </c>
      <c r="M47">
        <f>$J$30*(3*$J$26^2/2-11*$J$26/6+(1/3))</f>
        <v>1.7672307266941205</v>
      </c>
      <c r="P47" t="s">
        <v>167</v>
      </c>
      <c r="T47">
        <f>$Q$30*(3*$Q$26^2/2-11*$Q$26/6+(1/3))</f>
        <v>3.2289402091123085</v>
      </c>
      <c r="V47" t="s">
        <v>168</v>
      </c>
      <c r="Z47">
        <f>$W$30*(3*$W$26^2/2-11*$W$26/6+(1/3))</f>
        <v>5.1219738010965195</v>
      </c>
      <c r="AB47" t="s">
        <v>169</v>
      </c>
      <c r="AF47">
        <f>$AC$30*(3*$AC$26^2/2-11*$AC$26/6+(1/3))</f>
        <v>1.4736907076839107</v>
      </c>
      <c r="AI47" t="s">
        <v>170</v>
      </c>
      <c r="AM47">
        <f>$AJ$30*(3*$AJ$26^2/2-11*$AJ$26/6+(1/3))</f>
        <v>3.534461453388241</v>
      </c>
    </row>
    <row r="50" spans="1:39" x14ac:dyDescent="0.3">
      <c r="A50" t="s">
        <v>171</v>
      </c>
      <c r="E50" s="67">
        <f>B30^2*(3*$B$26/2-(1/6))</f>
        <v>7.4071675575885745E-2</v>
      </c>
      <c r="I50" t="s">
        <v>172</v>
      </c>
      <c r="M50" s="67">
        <f>J30^2*(3*$J$26/2-(1/6))</f>
        <v>0.10507842349137278</v>
      </c>
      <c r="P50" t="s">
        <v>173</v>
      </c>
      <c r="T50" s="67">
        <f>Q30^2*(3*$Q$26/2-(1/6))</f>
        <v>0.13608517140685983</v>
      </c>
      <c r="V50" t="s">
        <v>174</v>
      </c>
      <c r="Z50" s="67">
        <f>W30^2*(3*$W$26/2-(1/6))</f>
        <v>0.1670919193223469</v>
      </c>
      <c r="AB50" t="s">
        <v>175</v>
      </c>
      <c r="AF50" s="67">
        <f>AC30^2*(3*$AC$26/2-(1/6))</f>
        <v>0.29628670230354298</v>
      </c>
      <c r="AI50" t="s">
        <v>176</v>
      </c>
      <c r="AM50" s="67">
        <f>AJ30^2*(3*$AJ$26/2-(1/6))</f>
        <v>0.42031369396549112</v>
      </c>
    </row>
    <row r="54" spans="1:39" x14ac:dyDescent="0.3">
      <c r="A54" t="s">
        <v>177</v>
      </c>
      <c r="E54" s="67">
        <f>C34/C36+C38*(C41+(1/(2*$B$28)^2)*(E43-E47+E50-B30^3/2))</f>
        <v>9.2844254723143966E-3</v>
      </c>
      <c r="I54" t="s">
        <v>178</v>
      </c>
      <c r="M54" s="67">
        <f>K34/K36+K38*(K41+(1/(2*$J$28)^2)*(M43-M47+M50-J30^3/2))</f>
        <v>1.9731891903635476E-3</v>
      </c>
      <c r="P54" t="s">
        <v>179</v>
      </c>
      <c r="T54" s="67">
        <f>R34/R36+R38*(R41+(1/(2*$Q$28)^2)*(T43-T47+T50-Q30^3/2))</f>
        <v>2.233101178040002E-4</v>
      </c>
      <c r="V54" t="s">
        <v>180</v>
      </c>
      <c r="Z54" s="67">
        <f>X34/X36+X38*(X41+(1/(2*$W$28)^2)*(Z43-Z47+Z50-W30^3/2))</f>
        <v>1.5452623342274845E-5</v>
      </c>
      <c r="AB54" t="s">
        <v>181</v>
      </c>
      <c r="AF54" s="67">
        <f>AD34/AD36+AD38*(AD41+(1/(2*$AC$28)^2)*(AF43-AF47+AF50-AC30^3/2))</f>
        <v>2.0998543171673857E-2</v>
      </c>
      <c r="AI54" t="s">
        <v>182</v>
      </c>
      <c r="AM54" s="67">
        <f>AK34/AK36+AK38*(AK41+(1/(2*$AJ$28)^2)*(AM43-AM47+AM50-AJ30^3/2))</f>
        <v>5.4699808850130266E-3</v>
      </c>
    </row>
    <row r="57" spans="1:39" x14ac:dyDescent="0.3">
      <c r="A57" t="s">
        <v>183</v>
      </c>
      <c r="F57" s="67">
        <f>(1/2)*$E$54</f>
        <v>4.6422127361571983E-3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4.7851603519453376E-3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1.9342553067321661E-3</v>
      </c>
    </row>
    <row r="107" spans="1:7" x14ac:dyDescent="0.3">
      <c r="A107" t="s">
        <v>195</v>
      </c>
      <c r="G107" s="67">
        <f>((C20-1)*(C20+2)/(12*C20))*M54</f>
        <v>1.0962162168686375E-3</v>
      </c>
    </row>
    <row r="111" spans="1:7" x14ac:dyDescent="0.3">
      <c r="A111" t="s">
        <v>196</v>
      </c>
      <c r="G111" s="67">
        <f>((C20+4)*(C20-1)/(24*C20))*T54</f>
        <v>7.753823534861118E-5</v>
      </c>
    </row>
    <row r="115" spans="1:7" x14ac:dyDescent="0.3">
      <c r="A115" t="s">
        <v>188</v>
      </c>
      <c r="G115" s="67">
        <f>F102-G107+G111</f>
        <v>9.1557732521213976E-4</v>
      </c>
    </row>
    <row r="118" spans="1:7" x14ac:dyDescent="0.3">
      <c r="A118" t="s">
        <v>197</v>
      </c>
    </row>
    <row r="123" spans="1:7" x14ac:dyDescent="0.3">
      <c r="G123" s="67">
        <f>((C20-1)*(2*C20+5)/72)*E54</f>
        <v>1.0960780071482275E-2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7.5364864909718832E-3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8.839358829741675E-4</v>
      </c>
    </row>
    <row r="136" spans="1:10" x14ac:dyDescent="0.3">
      <c r="A136" t="s">
        <v>201</v>
      </c>
      <c r="H136" s="67">
        <f>((C20-1)*(2*C20^2+5*C20+12)/(72*C20))*Z54</f>
        <v>2.0388878021057087E-5</v>
      </c>
    </row>
    <row r="141" spans="1:10" x14ac:dyDescent="0.3">
      <c r="A141" t="s">
        <v>192</v>
      </c>
      <c r="C141" s="67">
        <f>G123-G127+G132-H136</f>
        <v>4.2878405854635017E-3</v>
      </c>
    </row>
    <row r="143" spans="1:10" x14ac:dyDescent="0.3">
      <c r="A143" t="s">
        <v>202</v>
      </c>
      <c r="J143" s="69">
        <f>F57+H18*E96-H16*G115+(H18^2)*C141</f>
        <v>1.1223750740238153E-2</v>
      </c>
    </row>
  </sheetData>
  <sheetProtection algorithmName="SHA-512" hashValue="ObpaSsCXfRUhof36scZaVpgK0eKPVrrADRAXpD2jKJpUelYfgiDnvta6viOEr5jXKKdZnJWyHnJjvHDnxHDPjQ==" saltValue="cjU9lOrawda9CkAdgPf4KQ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" x14ac:dyDescent="0.3"/>
  <cols>
    <col min="3" max="3" width="12" bestFit="1" customWidth="1"/>
    <col min="9" max="9" width="12.1093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">
      <c r="A2" s="257" t="s">
        <v>213</v>
      </c>
      <c r="B2" s="257"/>
      <c r="C2" s="257"/>
      <c r="D2" s="257"/>
      <c r="E2" s="257"/>
      <c r="F2" s="257"/>
      <c r="I2" s="55" t="s">
        <v>214</v>
      </c>
      <c r="J2">
        <f>'Recalculate t-stat skew'!L5</f>
        <v>4.3309299989072185</v>
      </c>
      <c r="L2" t="s">
        <v>215</v>
      </c>
      <c r="M2">
        <f>1/(1+$J$2^2/(C20-1))</f>
        <v>0.21046468592119125</v>
      </c>
    </row>
    <row r="7" spans="1:13" x14ac:dyDescent="0.3">
      <c r="A7" s="260" t="s">
        <v>117</v>
      </c>
      <c r="B7" s="260"/>
      <c r="C7" s="260"/>
      <c r="D7" s="260"/>
      <c r="E7" s="260"/>
      <c r="F7" s="260"/>
      <c r="G7" s="260"/>
      <c r="H7" s="260"/>
    </row>
    <row r="9" spans="1:13" x14ac:dyDescent="0.3">
      <c r="A9" s="179" t="s">
        <v>118</v>
      </c>
      <c r="B9" s="179"/>
      <c r="C9" s="179"/>
      <c r="D9" s="179"/>
      <c r="E9" s="179"/>
      <c r="F9" s="179"/>
      <c r="G9" s="179"/>
      <c r="H9" s="179"/>
    </row>
    <row r="13" spans="1:13" x14ac:dyDescent="0.3">
      <c r="A13" s="62" t="s">
        <v>119</v>
      </c>
    </row>
    <row r="16" spans="1:13" x14ac:dyDescent="0.3">
      <c r="A16" s="55" t="s">
        <v>120</v>
      </c>
      <c r="F16" t="s">
        <v>102</v>
      </c>
      <c r="H16" s="73">
        <f>Template_skewed!$B$103</f>
        <v>-1.3199205610266036</v>
      </c>
    </row>
    <row r="18" spans="1:39" x14ac:dyDescent="0.3">
      <c r="A18" s="55" t="s">
        <v>121</v>
      </c>
      <c r="C18">
        <f>M2</f>
        <v>0.21046468592119125</v>
      </c>
      <c r="F18" t="s">
        <v>104</v>
      </c>
      <c r="H18" s="74">
        <f>Template_skewed!$B$105</f>
        <v>0.69278572112542325</v>
      </c>
    </row>
    <row r="20" spans="1:39" x14ac:dyDescent="0.3">
      <c r="A20" s="55" t="s">
        <v>122</v>
      </c>
      <c r="C20">
        <f>Template_skewed!$J$166</f>
        <v>6</v>
      </c>
    </row>
    <row r="22" spans="1:39" x14ac:dyDescent="0.3">
      <c r="A22" t="s">
        <v>123</v>
      </c>
      <c r="C22">
        <f>Template_skewed!H161</f>
        <v>3.3649299989072183</v>
      </c>
    </row>
    <row r="24" spans="1:39" x14ac:dyDescent="0.3">
      <c r="A24" s="260" t="s">
        <v>124</v>
      </c>
      <c r="B24" s="260"/>
      <c r="I24" s="260" t="s">
        <v>125</v>
      </c>
      <c r="J24" s="260"/>
      <c r="P24" s="260" t="s">
        <v>126</v>
      </c>
      <c r="Q24" s="260"/>
      <c r="V24" s="260" t="s">
        <v>127</v>
      </c>
      <c r="W24" s="260"/>
      <c r="AB24" s="260" t="s">
        <v>128</v>
      </c>
      <c r="AC24" s="260"/>
      <c r="AI24" s="260" t="s">
        <v>129</v>
      </c>
      <c r="AJ24" s="260"/>
    </row>
    <row r="26" spans="1:39" x14ac:dyDescent="0.3">
      <c r="A26" s="55" t="s">
        <v>130</v>
      </c>
      <c r="B26">
        <f>($C$20-1)/2</f>
        <v>2.5</v>
      </c>
      <c r="I26" s="55" t="s">
        <v>130</v>
      </c>
      <c r="J26">
        <f>($C$20+1)/2</f>
        <v>3.5</v>
      </c>
      <c r="P26" s="55" t="s">
        <v>130</v>
      </c>
      <c r="Q26">
        <f>($C$20+3)/2</f>
        <v>4.5</v>
      </c>
      <c r="V26" s="55" t="s">
        <v>130</v>
      </c>
      <c r="W26" s="156">
        <f>($C$20+5)/2</f>
        <v>5.5</v>
      </c>
      <c r="X26" s="156" t="s">
        <v>131</v>
      </c>
      <c r="AB26" s="55" t="s">
        <v>130</v>
      </c>
      <c r="AC26">
        <f>($C$20-1)/2</f>
        <v>2.5</v>
      </c>
      <c r="AI26" s="55" t="s">
        <v>130</v>
      </c>
      <c r="AJ26">
        <f>($C$20+1)/2</f>
        <v>3.5</v>
      </c>
    </row>
    <row r="28" spans="1:39" x14ac:dyDescent="0.3">
      <c r="A28" s="55" t="s">
        <v>132</v>
      </c>
      <c r="B28">
        <f>1/2</f>
        <v>0.5</v>
      </c>
      <c r="C28" s="63"/>
      <c r="I28" s="55" t="s">
        <v>132</v>
      </c>
      <c r="J28">
        <f>1/2</f>
        <v>0.5</v>
      </c>
      <c r="P28" s="55" t="s">
        <v>132</v>
      </c>
      <c r="Q28">
        <f>1/2</f>
        <v>0.5</v>
      </c>
      <c r="V28" s="55" t="s">
        <v>132</v>
      </c>
      <c r="W28">
        <f>1/2</f>
        <v>0.5</v>
      </c>
      <c r="AB28" s="55" t="s">
        <v>132</v>
      </c>
      <c r="AC28">
        <v>1</v>
      </c>
      <c r="AI28" s="55" t="s">
        <v>132</v>
      </c>
      <c r="AJ28">
        <v>1</v>
      </c>
    </row>
    <row r="29" spans="1:39" x14ac:dyDescent="0.3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">
      <c r="A30" s="55" t="s">
        <v>133</v>
      </c>
      <c r="B30" s="64">
        <f>B28*($C$18/(1-$C$18))</f>
        <v>0.13328389634271848</v>
      </c>
      <c r="C30" s="65"/>
      <c r="I30" s="55" t="s">
        <v>133</v>
      </c>
      <c r="J30" s="64">
        <f>J28*($C$18/(1-$C$18))</f>
        <v>0.13328389634271848</v>
      </c>
      <c r="P30" s="55" t="s">
        <v>133</v>
      </c>
      <c r="Q30" s="64">
        <f>Q28*($C$18/(1-$C$18))</f>
        <v>0.13328389634271848</v>
      </c>
      <c r="V30" s="55" t="s">
        <v>133</v>
      </c>
      <c r="W30" s="64">
        <f>W28*($C$18/(1-$C$18))</f>
        <v>0.13328389634271848</v>
      </c>
      <c r="AB30" s="55" t="s">
        <v>133</v>
      </c>
      <c r="AC30" s="64">
        <f>AC28*($C$18/(1-$C$18))</f>
        <v>0.26656779268543696</v>
      </c>
      <c r="AI30" s="55" t="s">
        <v>133</v>
      </c>
      <c r="AJ30" s="64">
        <f>AJ28*($C$18/(1-$C$18))</f>
        <v>0.26656779268543696</v>
      </c>
    </row>
    <row r="32" spans="1:39" x14ac:dyDescent="0.3">
      <c r="A32" s="260" t="s">
        <v>134</v>
      </c>
      <c r="B32" s="260"/>
      <c r="C32" s="260"/>
      <c r="D32" s="260"/>
      <c r="E32" s="260"/>
      <c r="I32" s="260" t="s">
        <v>134</v>
      </c>
      <c r="J32" s="260"/>
      <c r="K32" s="260"/>
      <c r="L32" s="260"/>
      <c r="M32" s="260"/>
      <c r="P32" s="260" t="s">
        <v>134</v>
      </c>
      <c r="Q32" s="260"/>
      <c r="R32" s="260"/>
      <c r="S32" s="260"/>
      <c r="T32" s="260"/>
      <c r="V32" s="260" t="s">
        <v>134</v>
      </c>
      <c r="W32" s="260"/>
      <c r="X32" s="260"/>
      <c r="Y32" s="260"/>
      <c r="Z32" s="260"/>
      <c r="AB32" s="260" t="s">
        <v>134</v>
      </c>
      <c r="AC32" s="260"/>
      <c r="AD32" s="260"/>
      <c r="AE32" s="260"/>
      <c r="AF32" s="260"/>
      <c r="AI32" s="260" t="s">
        <v>134</v>
      </c>
      <c r="AJ32" s="260"/>
      <c r="AK32" s="260"/>
      <c r="AL32" s="260"/>
      <c r="AM32" s="260"/>
    </row>
    <row r="34" spans="1:39" x14ac:dyDescent="0.3">
      <c r="A34" t="s">
        <v>135</v>
      </c>
      <c r="C34" s="66">
        <f>GAMMADIST($B$30,$B$26, 1, TRUE)</f>
        <v>1.7749989549367411E-3</v>
      </c>
      <c r="I34" t="s">
        <v>136</v>
      </c>
      <c r="K34" s="66">
        <f>GAMMADIST($J$30,$J$26, 1, TRUE)</f>
        <v>6.7016003921633563E-5</v>
      </c>
      <c r="P34" t="s">
        <v>137</v>
      </c>
      <c r="R34" s="66">
        <f>GAMMADIST($Q$30,$Q$26, 1, TRUE)</f>
        <v>1.9741117507113179E-6</v>
      </c>
      <c r="V34" t="s">
        <v>138</v>
      </c>
      <c r="X34" s="66">
        <f>GAMMADIST($W$30,$W$26, 1, TRUE)</f>
        <v>4.7659125368321756E-8</v>
      </c>
      <c r="AB34" t="s">
        <v>139</v>
      </c>
      <c r="AD34" s="66">
        <f>GAMMADIST($AC$30,$AC$26, 1, TRUE)</f>
        <v>9.1402971040179977E-3</v>
      </c>
      <c r="AI34" t="s">
        <v>140</v>
      </c>
      <c r="AK34" s="66">
        <f>GAMMADIST($AJ$30,$AJ$26, 1, TRUE)</f>
        <v>6.8412020294785468E-4</v>
      </c>
    </row>
    <row r="36" spans="1:39" x14ac:dyDescent="0.3">
      <c r="A36" t="s">
        <v>141</v>
      </c>
      <c r="C36">
        <f>EXP(GAMMALN($B$26))</f>
        <v>1.329340388179137</v>
      </c>
      <c r="I36" t="s">
        <v>142</v>
      </c>
      <c r="K36">
        <f>EXP(GAMMALN($J$26))</f>
        <v>3.3233509704478426</v>
      </c>
      <c r="P36" t="s">
        <v>143</v>
      </c>
      <c r="R36">
        <f>EXP(GAMMALN($Q$26))</f>
        <v>11.63172839656745</v>
      </c>
      <c r="V36" t="s">
        <v>144</v>
      </c>
      <c r="X36">
        <f>EXP(GAMMALN($W$26))</f>
        <v>52.342777784553533</v>
      </c>
      <c r="AB36" t="s">
        <v>145</v>
      </c>
      <c r="AD36">
        <f>EXP(GAMMALN($AC$26))</f>
        <v>1.329340388179137</v>
      </c>
      <c r="AI36" t="s">
        <v>146</v>
      </c>
      <c r="AK36">
        <f>EXP(GAMMALN($AJ$26))</f>
        <v>3.3233509704478426</v>
      </c>
    </row>
    <row r="38" spans="1:39" x14ac:dyDescent="0.3">
      <c r="A38" t="s">
        <v>147</v>
      </c>
      <c r="C38">
        <f>EXP(-$B$30)*$B$30^$B$26/$C$36</f>
        <v>4.2699573775377697E-3</v>
      </c>
      <c r="I38" t="s">
        <v>148</v>
      </c>
      <c r="K38">
        <f>EXP(-$J$30)*$J$30^$J$26/$K$36</f>
        <v>2.2764662259822799E-4</v>
      </c>
      <c r="P38" t="s">
        <v>149</v>
      </c>
      <c r="R38">
        <f>EXP(-$Q$30)*$Q$30^$Q$26/$R$36</f>
        <v>8.6690368140434819E-6</v>
      </c>
      <c r="V38" t="s">
        <v>150</v>
      </c>
      <c r="X38">
        <f>EXP(-$W$30)*$W$30^$W$26/$X$36</f>
        <v>2.5676511202537392E-7</v>
      </c>
      <c r="AB38" t="s">
        <v>151</v>
      </c>
      <c r="AD38">
        <f>EXP(-$AC$30)*$AC$30^$AC$26/$AD$36</f>
        <v>2.1140442252675362E-2</v>
      </c>
      <c r="AI38" t="s">
        <v>152</v>
      </c>
      <c r="AK38">
        <f>EXP(-$AJ$30)*$AJ$30^$AJ$26/$AK$36</f>
        <v>2.2541444110758466E-3</v>
      </c>
    </row>
    <row r="41" spans="1:39" x14ac:dyDescent="0.3">
      <c r="A41" t="s">
        <v>153</v>
      </c>
      <c r="C41">
        <f>($B$26-1-$B$30)/(2*$B$28)</f>
        <v>1.3667161036572815</v>
      </c>
      <c r="I41" t="s">
        <v>154</v>
      </c>
      <c r="K41">
        <f>($J$26-1-$J$30)/(2*$J$28)</f>
        <v>2.3667161036572817</v>
      </c>
      <c r="P41" t="s">
        <v>155</v>
      </c>
      <c r="R41">
        <f>($Q$26-1-$Q$30)/(2*$Q$28)</f>
        <v>3.3667161036572817</v>
      </c>
      <c r="V41" t="s">
        <v>156</v>
      </c>
      <c r="X41">
        <f>($W$26-1-$W$30)/(2*$W$28)</f>
        <v>4.3667161036572812</v>
      </c>
      <c r="AB41" t="s">
        <v>157</v>
      </c>
      <c r="AD41">
        <f>($AC$26-1-$AC$30)/(2*$AC$28)</f>
        <v>0.61671610365728147</v>
      </c>
      <c r="AI41" t="s">
        <v>158</v>
      </c>
      <c r="AK41">
        <f>($AJ$26-1-$AJ$30)/(2*$AJ$28)</f>
        <v>1.1167161036572815</v>
      </c>
    </row>
    <row r="43" spans="1:39" x14ac:dyDescent="0.3">
      <c r="A43" t="s">
        <v>159</v>
      </c>
      <c r="E43">
        <f>($B$26^3/2-5*$B$26^2/3+3*$B$26/2-(1/3))</f>
        <v>0.81250000000000067</v>
      </c>
      <c r="I43" t="s">
        <v>160</v>
      </c>
      <c r="M43">
        <f>($J$26^3/2-5*$J$26^2/3+3*$J$26/2-(1/3))</f>
        <v>5.9374999999999991</v>
      </c>
      <c r="P43" t="s">
        <v>161</v>
      </c>
      <c r="T43">
        <f>($Q$26^3/2-5*$Q$26^2/3+3*$Q$26/2-(1/3))</f>
        <v>18.229166666666668</v>
      </c>
      <c r="V43" t="s">
        <v>162</v>
      </c>
      <c r="Z43">
        <f>($W$26^3/2-5*$W$26^2/3+3*$W$26/2-(1/3))</f>
        <v>40.6875</v>
      </c>
      <c r="AB43" t="s">
        <v>163</v>
      </c>
      <c r="AF43">
        <f>($AC$26^3/2-5*$AC$26^2/3+3*$AC$26/2-(1/3))</f>
        <v>0.81250000000000067</v>
      </c>
      <c r="AI43" t="s">
        <v>164</v>
      </c>
      <c r="AM43">
        <f>($AJ$26^3/2-5*$AJ$26^2/3+3*$AJ$26/2-(1/3))</f>
        <v>5.9374999999999991</v>
      </c>
    </row>
    <row r="47" spans="1:39" x14ac:dyDescent="0.3">
      <c r="A47" t="s">
        <v>165</v>
      </c>
      <c r="E47">
        <f>B30*(3*$B$26^2/2-11*$B$26/6+(1/3))</f>
        <v>0.68307996875643218</v>
      </c>
      <c r="I47" t="s">
        <v>166</v>
      </c>
      <c r="M47">
        <f>$J$30*(3*$J$26^2/2-11*$J$26/6+(1/3))</f>
        <v>1.6382812258792478</v>
      </c>
      <c r="P47" t="s">
        <v>167</v>
      </c>
      <c r="T47">
        <f>$Q$30*(3*$Q$26^2/2-11*$Q$26/6+(1/3))</f>
        <v>2.9933341720302189</v>
      </c>
      <c r="V47" t="s">
        <v>168</v>
      </c>
      <c r="Z47">
        <f>$W$30*(3*$W$26^2/2-11*$W$26/6+(1/3))</f>
        <v>4.7482388072093453</v>
      </c>
      <c r="AB47" t="s">
        <v>169</v>
      </c>
      <c r="AF47">
        <f>$AC$30*(3*$AC$26^2/2-11*$AC$26/6+(1/3))</f>
        <v>1.3661599375128644</v>
      </c>
      <c r="AI47" t="s">
        <v>170</v>
      </c>
      <c r="AM47">
        <f>$AJ$30*(3*$AJ$26^2/2-11*$AJ$26/6+(1/3))</f>
        <v>3.2765624517584957</v>
      </c>
    </row>
    <row r="50" spans="1:39" x14ac:dyDescent="0.3">
      <c r="A50" t="s">
        <v>171</v>
      </c>
      <c r="E50" s="67">
        <f>B30^2*(3*$B$26/2-(1/6))</f>
        <v>6.3656472670395883E-2</v>
      </c>
      <c r="I50" t="s">
        <v>172</v>
      </c>
      <c r="M50" s="67">
        <f>J30^2*(3*$J$26/2-(1/6))</f>
        <v>9.0303368206840651E-2</v>
      </c>
      <c r="P50" t="s">
        <v>173</v>
      </c>
      <c r="T50" s="67">
        <f>Q30^2*(3*$Q$26/2-(1/6))</f>
        <v>0.11695026374328543</v>
      </c>
      <c r="V50" t="s">
        <v>174</v>
      </c>
      <c r="Z50" s="67">
        <f>W30^2*(3*$W$26/2-(1/6))</f>
        <v>0.14359715927973024</v>
      </c>
      <c r="AB50" t="s">
        <v>175</v>
      </c>
      <c r="AF50" s="67">
        <f>AC30^2*(3*$AC$26/2-(1/6))</f>
        <v>0.25462589068158353</v>
      </c>
      <c r="AI50" t="s">
        <v>176</v>
      </c>
      <c r="AM50" s="67">
        <f>AJ30^2*(3*$AJ$26/2-(1/6))</f>
        <v>0.3612134728273626</v>
      </c>
    </row>
    <row r="54" spans="1:39" x14ac:dyDescent="0.3">
      <c r="A54" t="s">
        <v>177</v>
      </c>
      <c r="E54" s="67">
        <f>C34/C36+C38*(C41+(1/(2*$B$28)^2)*(E43-E47+E50-B30^3/2))</f>
        <v>7.9904407838960016E-3</v>
      </c>
      <c r="I54" t="s">
        <v>178</v>
      </c>
      <c r="M54" s="67">
        <f>K34/K36+K38*(K41+(1/(2*$J$28)^2)*(M43-M47+M50-J30^3/2))</f>
        <v>1.5579305048125595E-3</v>
      </c>
      <c r="P54" t="s">
        <v>179</v>
      </c>
      <c r="T54" s="67">
        <f>R34/R36+R38*(R41+(1/(2*$Q$28)^2)*(T43-T47+T50-Q30^3/2))</f>
        <v>1.6243947961990259E-4</v>
      </c>
      <c r="V54" t="s">
        <v>180</v>
      </c>
      <c r="Z54" s="67">
        <f>X34/X36+X38*(X41+(1/(2*$W$28)^2)*(Z43-Z47+Z50-W30^3/2))</f>
        <v>1.038664606027509E-5</v>
      </c>
      <c r="AB54" t="s">
        <v>181</v>
      </c>
      <c r="AF54" s="67">
        <f>AD34/AD36+AD38*(AD41+(1/(2*$AC$28)^2)*(AF43-AF47+AF50-AC30^3/2))</f>
        <v>1.828298210595982E-2</v>
      </c>
      <c r="AI54" t="s">
        <v>182</v>
      </c>
      <c r="AM54" s="67">
        <f>AK34/AK36+AK38*(AK41+(1/(2*$AJ$28)^2)*(AM43-AM47+AM50-AJ30^3/2))</f>
        <v>4.4208458855288946E-3</v>
      </c>
    </row>
    <row r="57" spans="1:39" x14ac:dyDescent="0.3">
      <c r="A57" t="s">
        <v>183</v>
      </c>
      <c r="F57" s="67">
        <f>(1/2)*$E$54</f>
        <v>3.9952203919480008E-3</v>
      </c>
    </row>
    <row r="61" spans="1:39" x14ac:dyDescent="0.3">
      <c r="A61" t="s">
        <v>184</v>
      </c>
    </row>
    <row r="67" spans="1:5" x14ac:dyDescent="0.3">
      <c r="A67" t="s">
        <v>185</v>
      </c>
      <c r="D67">
        <f>1/(6*SQRT(2*$C$20*PI()))</f>
        <v>2.7144583994606664E-2</v>
      </c>
    </row>
    <row r="71" spans="1:5" x14ac:dyDescent="0.3">
      <c r="A71" t="s">
        <v>186</v>
      </c>
      <c r="D71">
        <f>1+(2*C20-1)*C22/(C20-1)</f>
        <v>8.4028459975958807</v>
      </c>
    </row>
    <row r="75" spans="1:5" x14ac:dyDescent="0.3">
      <c r="A75" t="s">
        <v>187</v>
      </c>
      <c r="E75">
        <f>(1+C22^2/(C20-1))^((C20+1)/2)</f>
        <v>62.861103308915624</v>
      </c>
    </row>
    <row r="79" spans="1:5" x14ac:dyDescent="0.3">
      <c r="A79" t="s">
        <v>188</v>
      </c>
      <c r="E79">
        <f>D67*D71/E75</f>
        <v>3.6285039073301697E-3</v>
      </c>
    </row>
    <row r="83" spans="1:5" x14ac:dyDescent="0.3">
      <c r="A83" t="s">
        <v>189</v>
      </c>
    </row>
    <row r="88" spans="1:5" x14ac:dyDescent="0.3">
      <c r="A88" t="s">
        <v>190</v>
      </c>
      <c r="E88">
        <f>(C20-1)/(3*SQRT(2*C20*PI()))</f>
        <v>0.27144583994606664</v>
      </c>
    </row>
    <row r="92" spans="1:5" x14ac:dyDescent="0.3">
      <c r="A92" t="s">
        <v>191</v>
      </c>
      <c r="E92">
        <f>(2*$C$20-1)/(6*SQRT(2*$C$20*PI()))</f>
        <v>0.29859042394067331</v>
      </c>
    </row>
    <row r="96" spans="1:5" x14ac:dyDescent="0.3">
      <c r="A96" t="s">
        <v>192</v>
      </c>
      <c r="E96" s="67">
        <f>E92*AF54-E88*AM54</f>
        <v>4.2591031532487836E-3</v>
      </c>
    </row>
    <row r="99" spans="1:7" x14ac:dyDescent="0.3">
      <c r="A99" t="s">
        <v>193</v>
      </c>
    </row>
    <row r="102" spans="1:7" x14ac:dyDescent="0.3">
      <c r="A102" t="s">
        <v>194</v>
      </c>
      <c r="F102" s="67">
        <f>((C20-1)/24)*E54</f>
        <v>1.6646751633116671E-3</v>
      </c>
    </row>
    <row r="107" spans="1:7" x14ac:dyDescent="0.3">
      <c r="A107" t="s">
        <v>195</v>
      </c>
      <c r="G107" s="67">
        <f>((C20-1)*(C20+2)/(12*C20))*M54</f>
        <v>8.6551694711808869E-4</v>
      </c>
    </row>
    <row r="111" spans="1:7" x14ac:dyDescent="0.3">
      <c r="A111" t="s">
        <v>196</v>
      </c>
      <c r="G111" s="67">
        <f>((C20+4)*(C20-1)/(24*C20))*T54</f>
        <v>5.6402597090243954E-5</v>
      </c>
    </row>
    <row r="115" spans="1:7" x14ac:dyDescent="0.3">
      <c r="A115" t="s">
        <v>188</v>
      </c>
      <c r="G115" s="67">
        <f>F102-G107+G111</f>
        <v>8.5556081328382245E-4</v>
      </c>
    </row>
    <row r="118" spans="1:7" x14ac:dyDescent="0.3">
      <c r="A118" t="s">
        <v>197</v>
      </c>
    </row>
    <row r="123" spans="1:7" x14ac:dyDescent="0.3">
      <c r="G123" s="67">
        <f>((C20-1)*(2*C20+5)/72)*E54</f>
        <v>9.4331592587661127E-3</v>
      </c>
    </row>
    <row r="124" spans="1:7" x14ac:dyDescent="0.3">
      <c r="A124" t="s">
        <v>198</v>
      </c>
    </row>
    <row r="127" spans="1:7" x14ac:dyDescent="0.3">
      <c r="G127" s="67">
        <f>((C20-1)*(2*C20^2+5*C20+8)/(24*C20))*M54</f>
        <v>5.9504290114368594E-3</v>
      </c>
    </row>
    <row r="128" spans="1:7" x14ac:dyDescent="0.3">
      <c r="A128" t="s">
        <v>199</v>
      </c>
    </row>
    <row r="132" spans="1:10" x14ac:dyDescent="0.3">
      <c r="A132" t="s">
        <v>200</v>
      </c>
      <c r="G132" s="67">
        <f>((C20-1)*(2*C20^2+5*C20+12)/(24*C20))*T54</f>
        <v>6.4298960682878108E-4</v>
      </c>
    </row>
    <row r="136" spans="1:10" x14ac:dyDescent="0.3">
      <c r="A136" t="s">
        <v>201</v>
      </c>
      <c r="H136" s="67">
        <f>((C20-1)*(2*C20^2+5*C20+12)/(72*C20))*Z54</f>
        <v>1.3704602440640744E-5</v>
      </c>
    </row>
    <row r="141" spans="1:10" x14ac:dyDescent="0.3">
      <c r="A141" t="s">
        <v>192</v>
      </c>
      <c r="C141" s="67">
        <f>G123-G127+G132-H136</f>
        <v>4.1120152517173936E-3</v>
      </c>
    </row>
    <row r="143" spans="1:10" x14ac:dyDescent="0.3">
      <c r="A143" t="s">
        <v>202</v>
      </c>
      <c r="J143" s="69">
        <f>F57+H18*E96-H16*G115+(H18^2)*C141</f>
        <v>1.0048708721859456E-2</v>
      </c>
    </row>
  </sheetData>
  <sheetProtection algorithmName="SHA-512" hashValue="FZ0+Yyq0x8U8Ho7cUzNc3EASkA8zgkwfH/gD1/O092xmgsTtLY9ITaDou4xk+fnn4a1zmlSI5NJ3zs1WTao0GA==" saltValue="4m1OtxGIhJMYzSqFRWgk2g==" spinCount="100000" sheet="1" objects="1" scenarios="1"/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29E5A-397A-4FB9-A1EA-882753A236C5}">
  <dimension ref="A1:G3"/>
  <sheetViews>
    <sheetView workbookViewId="0">
      <selection activeCell="N35" sqref="N35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</cols>
  <sheetData>
    <row r="1" spans="1:7" ht="27" x14ac:dyDescent="0.3">
      <c r="A1" s="205" t="str">
        <f>CONCATENATE(B1,"_",C1)</f>
        <v>Facility_ID_Unit_ID</v>
      </c>
      <c r="B1" s="205" t="s">
        <v>220</v>
      </c>
      <c r="C1" s="206" t="s">
        <v>221</v>
      </c>
      <c r="D1" s="206" t="s">
        <v>223</v>
      </c>
      <c r="E1" s="207" t="s">
        <v>260</v>
      </c>
      <c r="F1" s="208" t="s">
        <v>216</v>
      </c>
      <c r="G1" s="209" t="s">
        <v>261</v>
      </c>
    </row>
    <row r="2" spans="1:7" x14ac:dyDescent="0.3">
      <c r="A2" s="210" t="str">
        <f>CONCATENATE(B2,"_",C2)</f>
        <v>CC-BurnsHarbor-IN_#1 Scrubber Stack</v>
      </c>
      <c r="B2" s="195" t="s">
        <v>257</v>
      </c>
      <c r="C2" s="195" t="s">
        <v>258</v>
      </c>
      <c r="D2" s="195" t="s">
        <v>251</v>
      </c>
      <c r="E2" s="196">
        <f>AVERAGEIFS(Data!Y2:Y7,Data!A2:A7,Rank!B2,Data!B2:B7,Rank!C2,Data!D2:D7,Rank!D2)</f>
        <v>9.7740250845733599E-6</v>
      </c>
      <c r="F2" s="196">
        <v>3</v>
      </c>
      <c r="G2" s="196">
        <v>1</v>
      </c>
    </row>
    <row r="3" spans="1:7" x14ac:dyDescent="0.3">
      <c r="A3" s="210" t="str">
        <f>CONCATENATE(B3,"_",C3)</f>
        <v>USS-GraniteCity-IL_BOF ESP Exhaust</v>
      </c>
      <c r="B3" s="195" t="s">
        <v>248</v>
      </c>
      <c r="C3" s="195" t="s">
        <v>249</v>
      </c>
      <c r="D3" s="195" t="s">
        <v>251</v>
      </c>
      <c r="E3" s="196">
        <f>AVERAGEIFS(Data!Y2:Y7,Data!A2:A7,Rank!B3,Data!B2:B7,Rank!C3,Data!D2:D7,Rank!D3)</f>
        <v>3.2808629653955805E-2</v>
      </c>
      <c r="F3" s="196">
        <v>3</v>
      </c>
      <c r="G3" s="196">
        <v>2</v>
      </c>
    </row>
  </sheetData>
  <sheetProtection algorithmName="SHA-512" hashValue="5MQWmHPT1A3gbSDjRPYHUSUBZal8HylbfFzaubyBX7okEG8fw1BgkFYpTaf3n0zMIEIgKjMqEAlMfDzfvCUVtA==" saltValue="4ce5NigR4ApXyj8JWpuy3w==" spinCount="100000" sheet="1" objects="1" scenarios="1"/>
  <autoFilter ref="A1:G3" xr:uid="{0975EF66-3BD7-482F-8B79-9460B1B91935}">
    <sortState xmlns:xlrd2="http://schemas.microsoft.com/office/spreadsheetml/2017/richdata2" ref="A2:G3">
      <sortCondition ref="E1:E3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EBC85-B774-444B-BD9A-54CFD750AE27}">
  <dimension ref="A1:R19"/>
  <sheetViews>
    <sheetView topLeftCell="C1" workbookViewId="0">
      <selection activeCell="N35" sqref="N35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211" customFormat="1" x14ac:dyDescent="0.3">
      <c r="A1" s="211" t="s">
        <v>262</v>
      </c>
      <c r="H1"/>
      <c r="I1"/>
      <c r="K1" s="212"/>
      <c r="M1" s="213"/>
      <c r="N1" s="213"/>
      <c r="O1" s="213"/>
      <c r="P1" s="213"/>
      <c r="Q1" s="213"/>
      <c r="R1" s="213"/>
    </row>
    <row r="2" spans="1:18" s="214" customFormat="1" x14ac:dyDescent="0.3">
      <c r="A2" s="245" t="s">
        <v>263</v>
      </c>
      <c r="B2" s="245" t="s">
        <v>264</v>
      </c>
      <c r="C2" s="245" t="s">
        <v>265</v>
      </c>
      <c r="D2" s="246" t="s">
        <v>266</v>
      </c>
      <c r="E2" s="247"/>
      <c r="F2" s="247"/>
      <c r="G2" s="248"/>
      <c r="H2"/>
      <c r="I2"/>
      <c r="K2" s="215"/>
      <c r="M2" s="216"/>
      <c r="N2" s="216"/>
      <c r="O2" s="216"/>
      <c r="P2" s="216"/>
      <c r="Q2" s="216"/>
      <c r="R2" s="216"/>
    </row>
    <row r="3" spans="1:18" s="214" customFormat="1" ht="53.4" x14ac:dyDescent="0.3">
      <c r="A3" s="245"/>
      <c r="B3" s="245"/>
      <c r="C3" s="245"/>
      <c r="D3" s="217" t="s">
        <v>267</v>
      </c>
      <c r="E3" s="217" t="s">
        <v>268</v>
      </c>
      <c r="F3" s="217" t="s">
        <v>269</v>
      </c>
      <c r="G3" s="217" t="s">
        <v>270</v>
      </c>
      <c r="H3"/>
      <c r="I3"/>
      <c r="K3" s="218" t="s">
        <v>271</v>
      </c>
      <c r="M3" s="219" t="s">
        <v>272</v>
      </c>
      <c r="N3" s="219" t="s">
        <v>273</v>
      </c>
      <c r="O3" s="219" t="s">
        <v>274</v>
      </c>
      <c r="P3" s="219" t="s">
        <v>275</v>
      </c>
      <c r="Q3" s="219" t="s">
        <v>276</v>
      </c>
      <c r="R3" s="219" t="s">
        <v>277</v>
      </c>
    </row>
    <row r="4" spans="1:18" s="214" customFormat="1" x14ac:dyDescent="0.3">
      <c r="A4" s="220" t="s">
        <v>278</v>
      </c>
      <c r="B4" s="221">
        <v>0.56000000000000005</v>
      </c>
      <c r="C4" s="221">
        <v>1.7</v>
      </c>
      <c r="D4" s="221">
        <v>1.7</v>
      </c>
      <c r="E4" s="221">
        <v>0.84</v>
      </c>
      <c r="F4" s="221">
        <v>0.56000000000000005</v>
      </c>
      <c r="G4" s="221">
        <v>0.42</v>
      </c>
      <c r="H4"/>
      <c r="I4"/>
      <c r="K4" s="222">
        <v>3</v>
      </c>
      <c r="M4" s="223">
        <f>AVERAGE(Data!$AC$2:$AC$7)</f>
        <v>3.1123293403751741E-6</v>
      </c>
      <c r="N4" s="196" t="s">
        <v>247</v>
      </c>
      <c r="O4" s="224">
        <f>$F$8</f>
        <v>60</v>
      </c>
      <c r="P4" s="224">
        <f>O4*M4</f>
        <v>1.8673976042251044E-4</v>
      </c>
      <c r="Q4" s="196" t="s">
        <v>279</v>
      </c>
      <c r="R4" s="195" t="s">
        <v>280</v>
      </c>
    </row>
    <row r="5" spans="1:18" s="214" customFormat="1" x14ac:dyDescent="0.3">
      <c r="A5" s="220" t="s">
        <v>281</v>
      </c>
      <c r="B5" s="221">
        <v>1000</v>
      </c>
      <c r="C5" s="221">
        <v>3000</v>
      </c>
      <c r="D5" s="221">
        <v>3000</v>
      </c>
      <c r="E5" s="221">
        <v>1500</v>
      </c>
      <c r="F5" s="221">
        <v>1000</v>
      </c>
      <c r="G5" s="221">
        <v>750</v>
      </c>
      <c r="H5"/>
      <c r="I5"/>
      <c r="K5" s="222"/>
      <c r="M5" s="223"/>
      <c r="N5" s="196"/>
      <c r="O5" s="224"/>
      <c r="P5" s="224"/>
      <c r="Q5" s="196"/>
      <c r="R5" s="195"/>
    </row>
    <row r="6" spans="1:18" s="214" customFormat="1" x14ac:dyDescent="0.3">
      <c r="A6" s="220" t="s">
        <v>281</v>
      </c>
      <c r="B6" s="221">
        <v>1000</v>
      </c>
      <c r="C6" s="221">
        <v>3000</v>
      </c>
      <c r="D6" s="221">
        <v>3000</v>
      </c>
      <c r="E6" s="221">
        <v>1500</v>
      </c>
      <c r="F6" s="221">
        <v>1000</v>
      </c>
      <c r="G6" s="221">
        <v>750</v>
      </c>
      <c r="H6"/>
      <c r="I6"/>
      <c r="K6" s="222"/>
      <c r="M6" s="223"/>
      <c r="N6" s="196"/>
      <c r="O6" s="224"/>
      <c r="P6" s="224"/>
      <c r="Q6" s="196"/>
      <c r="R6" s="196"/>
    </row>
    <row r="7" spans="1:18" s="214" customFormat="1" x14ac:dyDescent="0.3">
      <c r="A7" s="195" t="s">
        <v>282</v>
      </c>
      <c r="B7" s="181">
        <f>$B$8+$B$9</f>
        <v>120</v>
      </c>
      <c r="C7" s="181">
        <f>$C$8+$C$9</f>
        <v>360</v>
      </c>
      <c r="D7" s="181">
        <f>$D$8+$D$9</f>
        <v>360</v>
      </c>
      <c r="E7" s="181">
        <f>$E$8+$E$9</f>
        <v>180</v>
      </c>
      <c r="F7" s="181">
        <f>$F$8+$F$9</f>
        <v>120</v>
      </c>
      <c r="G7" s="181">
        <f>$G$8+$G$9</f>
        <v>90</v>
      </c>
      <c r="H7"/>
      <c r="I7"/>
      <c r="K7" s="222"/>
      <c r="M7" s="223"/>
      <c r="N7" s="196"/>
      <c r="O7" s="223"/>
      <c r="P7" s="224"/>
      <c r="Q7" s="196"/>
      <c r="R7" s="225"/>
    </row>
    <row r="8" spans="1:18" s="214" customFormat="1" x14ac:dyDescent="0.3">
      <c r="A8" s="226" t="s">
        <v>283</v>
      </c>
      <c r="B8" s="181">
        <v>60</v>
      </c>
      <c r="C8" s="181">
        <v>180</v>
      </c>
      <c r="D8" s="181">
        <v>180</v>
      </c>
      <c r="E8" s="181">
        <v>90</v>
      </c>
      <c r="F8" s="181">
        <v>60</v>
      </c>
      <c r="G8" s="181">
        <v>45</v>
      </c>
      <c r="H8"/>
      <c r="I8"/>
      <c r="K8" s="222"/>
      <c r="M8" s="222"/>
      <c r="N8" s="196"/>
      <c r="O8" s="222"/>
      <c r="P8" s="224"/>
      <c r="Q8" s="196"/>
      <c r="R8" s="196"/>
    </row>
    <row r="9" spans="1:18" s="214" customFormat="1" x14ac:dyDescent="0.3">
      <c r="A9" s="226" t="s">
        <v>284</v>
      </c>
      <c r="B9" s="181">
        <v>60</v>
      </c>
      <c r="C9" s="181">
        <v>180</v>
      </c>
      <c r="D9" s="181">
        <v>180</v>
      </c>
      <c r="E9" s="181">
        <v>90</v>
      </c>
      <c r="F9" s="181">
        <v>60</v>
      </c>
      <c r="G9" s="181">
        <v>45</v>
      </c>
      <c r="H9"/>
      <c r="I9"/>
      <c r="K9" s="222"/>
      <c r="M9" s="222"/>
      <c r="N9" s="196"/>
      <c r="O9" s="222"/>
      <c r="P9" s="224"/>
      <c r="Q9" s="196"/>
      <c r="R9" s="196"/>
    </row>
    <row r="10" spans="1:18" s="214" customFormat="1" ht="13.2" x14ac:dyDescent="0.25">
      <c r="K10" s="216"/>
      <c r="M10" s="216"/>
      <c r="N10" s="216"/>
      <c r="O10" s="216"/>
      <c r="P10" s="216"/>
      <c r="Q10" s="216"/>
      <c r="R10" s="216"/>
    </row>
    <row r="11" spans="1:18" s="211" customFormat="1" ht="13.2" x14ac:dyDescent="0.25">
      <c r="A11" s="211" t="s">
        <v>262</v>
      </c>
      <c r="K11" s="212"/>
      <c r="M11" s="213"/>
      <c r="N11" s="213"/>
      <c r="O11" s="213"/>
      <c r="P11" s="213"/>
      <c r="Q11" s="213"/>
      <c r="R11" s="213"/>
    </row>
    <row r="12" spans="1:18" s="214" customFormat="1" ht="13.2" x14ac:dyDescent="0.25">
      <c r="B12" s="245" t="s">
        <v>285</v>
      </c>
      <c r="C12" s="246" t="s">
        <v>286</v>
      </c>
      <c r="D12" s="245" t="s">
        <v>287</v>
      </c>
      <c r="E12" s="245"/>
      <c r="F12" s="245"/>
      <c r="G12" s="245"/>
      <c r="H12" s="245"/>
      <c r="I12" s="245"/>
      <c r="K12" s="216"/>
      <c r="M12" s="216"/>
      <c r="N12" s="216"/>
      <c r="O12" s="216"/>
      <c r="P12" s="216"/>
      <c r="Q12" s="216"/>
      <c r="R12" s="216"/>
    </row>
    <row r="13" spans="1:18" s="214" customFormat="1" ht="52.8" x14ac:dyDescent="0.25">
      <c r="B13" s="245"/>
      <c r="C13" s="246"/>
      <c r="D13" s="217" t="s">
        <v>267</v>
      </c>
      <c r="E13" s="217" t="s">
        <v>268</v>
      </c>
      <c r="F13" s="217" t="s">
        <v>269</v>
      </c>
      <c r="G13" s="217" t="s">
        <v>270</v>
      </c>
      <c r="H13" s="217" t="s">
        <v>288</v>
      </c>
      <c r="I13" s="217" t="s">
        <v>289</v>
      </c>
      <c r="K13" s="218" t="s">
        <v>271</v>
      </c>
      <c r="M13" s="219" t="s">
        <v>272</v>
      </c>
      <c r="N13" s="219" t="s">
        <v>273</v>
      </c>
      <c r="O13" s="219" t="s">
        <v>274</v>
      </c>
      <c r="P13" s="219" t="s">
        <v>275</v>
      </c>
      <c r="Q13" s="219" t="s">
        <v>276</v>
      </c>
      <c r="R13" s="219" t="s">
        <v>277</v>
      </c>
    </row>
    <row r="14" spans="1:18" s="214" customFormat="1" ht="13.2" x14ac:dyDescent="0.25">
      <c r="A14" s="226" t="s">
        <v>290</v>
      </c>
      <c r="B14" s="227">
        <v>0.31</v>
      </c>
      <c r="C14" s="228">
        <v>0.92</v>
      </c>
      <c r="D14" s="227">
        <v>0.92</v>
      </c>
      <c r="E14" s="227">
        <v>0.46</v>
      </c>
      <c r="F14" s="227">
        <v>0.31</v>
      </c>
      <c r="G14" s="227">
        <v>0.23</v>
      </c>
      <c r="H14" s="227">
        <v>0.15</v>
      </c>
      <c r="I14" s="227">
        <v>0.12</v>
      </c>
      <c r="K14" s="222"/>
      <c r="M14" s="223"/>
      <c r="N14" s="196"/>
      <c r="O14" s="223"/>
      <c r="P14" s="224"/>
      <c r="Q14" s="196"/>
      <c r="R14" s="225"/>
    </row>
    <row r="15" spans="1:18" s="214" customFormat="1" ht="13.2" x14ac:dyDescent="0.25">
      <c r="A15" s="226" t="s">
        <v>291</v>
      </c>
      <c r="B15" s="229">
        <v>3.5999999999999997E-2</v>
      </c>
      <c r="C15" s="230">
        <v>0.11</v>
      </c>
      <c r="D15" s="227">
        <v>0.11</v>
      </c>
      <c r="E15" s="227">
        <v>5.5E-2</v>
      </c>
      <c r="F15" s="227">
        <v>3.6999999999999998E-2</v>
      </c>
      <c r="G15" s="227">
        <v>2.8000000000000001E-2</v>
      </c>
      <c r="H15" s="227">
        <v>1.7999999999999999E-2</v>
      </c>
      <c r="I15" s="227">
        <v>1.4E-2</v>
      </c>
      <c r="K15" s="222"/>
      <c r="M15" s="223"/>
      <c r="N15" s="196"/>
      <c r="O15" s="223"/>
      <c r="P15" s="224"/>
      <c r="Q15" s="196"/>
      <c r="R15" s="225"/>
    </row>
    <row r="17" spans="1:18" s="231" customFormat="1" x14ac:dyDescent="0.3">
      <c r="A17" s="231" t="s">
        <v>292</v>
      </c>
    </row>
    <row r="18" spans="1:18" ht="27" x14ac:dyDescent="0.3">
      <c r="B18" s="218" t="s">
        <v>293</v>
      </c>
      <c r="C18" s="218" t="s">
        <v>294</v>
      </c>
    </row>
    <row r="19" spans="1:18" s="214" customFormat="1" x14ac:dyDescent="0.3">
      <c r="A19" s="226" t="s">
        <v>295</v>
      </c>
      <c r="B19" s="181">
        <v>476</v>
      </c>
      <c r="C19" s="181">
        <f>B19*3</f>
        <v>1428</v>
      </c>
      <c r="D19"/>
      <c r="E19"/>
      <c r="F19"/>
      <c r="G19"/>
      <c r="H19"/>
      <c r="I19"/>
      <c r="K19" s="222" t="s">
        <v>296</v>
      </c>
      <c r="M19" s="223"/>
      <c r="N19" s="196"/>
      <c r="O19" s="223"/>
      <c r="P19" s="224"/>
      <c r="Q19" s="196"/>
      <c r="R19" s="225"/>
    </row>
  </sheetData>
  <sheetProtection algorithmName="SHA-512" hashValue="z6/d5yvPygYcaPv7oSCxavoiREb6cZeR4VTctVt+6y10Ty7kChAGdEcIICqYTmUaFB4Ts3ujTH6Ln9k/HTi/pw==" saltValue="ACwm11nFEUGlI7Nybs+uTw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8B359-DF72-4E2F-B6A3-2EAD69C9C2BE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264" customWidth="1"/>
    <col min="2" max="16384" width="9.109375" style="263"/>
  </cols>
  <sheetData>
    <row r="1" spans="1:1" x14ac:dyDescent="0.25">
      <c r="A1" s="262" t="s">
        <v>323</v>
      </c>
    </row>
    <row r="3" spans="1:1" x14ac:dyDescent="0.25">
      <c r="A3" s="262" t="s">
        <v>324</v>
      </c>
    </row>
    <row r="5" spans="1:1" x14ac:dyDescent="0.25">
      <c r="A5" s="262" t="s">
        <v>325</v>
      </c>
    </row>
    <row r="6" spans="1:1" x14ac:dyDescent="0.25">
      <c r="A6" s="265" t="s">
        <v>326</v>
      </c>
    </row>
    <row r="7" spans="1:1" x14ac:dyDescent="0.25">
      <c r="A7" s="264" t="s">
        <v>327</v>
      </c>
    </row>
    <row r="9" spans="1:1" x14ac:dyDescent="0.25">
      <c r="A9" s="265" t="s">
        <v>328</v>
      </c>
    </row>
    <row r="10" spans="1:1" ht="13.8" x14ac:dyDescent="0.3">
      <c r="A10" s="264" t="s">
        <v>329</v>
      </c>
    </row>
    <row r="11" spans="1:1" x14ac:dyDescent="0.25">
      <c r="A11" s="264" t="s">
        <v>330</v>
      </c>
    </row>
    <row r="13" spans="1:1" x14ac:dyDescent="0.25">
      <c r="A13" s="262" t="s">
        <v>331</v>
      </c>
    </row>
    <row r="14" spans="1:1" ht="26.4" x14ac:dyDescent="0.25">
      <c r="A14" s="264" t="s">
        <v>332</v>
      </c>
    </row>
    <row r="16" spans="1:1" x14ac:dyDescent="0.25">
      <c r="A16" s="262" t="s">
        <v>333</v>
      </c>
    </row>
    <row r="17" spans="1:1" x14ac:dyDescent="0.25">
      <c r="A17" s="264" t="s">
        <v>334</v>
      </c>
    </row>
    <row r="18" spans="1:1" ht="52.8" x14ac:dyDescent="0.25">
      <c r="A18" s="264" t="s">
        <v>335</v>
      </c>
    </row>
    <row r="19" spans="1:1" ht="26.4" x14ac:dyDescent="0.25">
      <c r="A19" s="264" t="s">
        <v>336</v>
      </c>
    </row>
    <row r="21" spans="1:1" ht="26.4" x14ac:dyDescent="0.25">
      <c r="A21" s="264" t="s">
        <v>337</v>
      </c>
    </row>
    <row r="23" spans="1:1" ht="26.4" x14ac:dyDescent="0.25">
      <c r="A23" s="264" t="s">
        <v>338</v>
      </c>
    </row>
    <row r="25" spans="1:1" ht="26.4" x14ac:dyDescent="0.25">
      <c r="A25" s="264" t="s">
        <v>339</v>
      </c>
    </row>
    <row r="27" spans="1:1" ht="26.4" x14ac:dyDescent="0.25">
      <c r="A27" s="264" t="s">
        <v>340</v>
      </c>
    </row>
    <row r="29" spans="1:1" ht="26.4" x14ac:dyDescent="0.25">
      <c r="A29" s="264" t="s">
        <v>341</v>
      </c>
    </row>
    <row r="31" spans="1:1" x14ac:dyDescent="0.25">
      <c r="A31" s="264" t="s">
        <v>342</v>
      </c>
    </row>
    <row r="33" spans="1:1" x14ac:dyDescent="0.25">
      <c r="A33" s="262" t="s">
        <v>343</v>
      </c>
    </row>
    <row r="34" spans="1:1" x14ac:dyDescent="0.25">
      <c r="A34" s="264" t="s">
        <v>344</v>
      </c>
    </row>
    <row r="36" spans="1:1" ht="26.4" x14ac:dyDescent="0.25">
      <c r="A36" s="264" t="s">
        <v>345</v>
      </c>
    </row>
    <row r="38" spans="1:1" x14ac:dyDescent="0.25">
      <c r="A38" s="264" t="s">
        <v>346</v>
      </c>
    </row>
    <row r="40" spans="1:1" ht="26.4" x14ac:dyDescent="0.25">
      <c r="A40" s="264" t="s">
        <v>347</v>
      </c>
    </row>
    <row r="42" spans="1:1" x14ac:dyDescent="0.25">
      <c r="A42" s="266" t="s">
        <v>348</v>
      </c>
    </row>
    <row r="43" spans="1:1" x14ac:dyDescent="0.25">
      <c r="A43" s="266"/>
    </row>
    <row r="44" spans="1:1" ht="39.6" x14ac:dyDescent="0.25">
      <c r="A44" s="266" t="s">
        <v>349</v>
      </c>
    </row>
    <row r="45" spans="1:1" x14ac:dyDescent="0.25">
      <c r="A45" s="266"/>
    </row>
    <row r="46" spans="1:1" ht="52.8" x14ac:dyDescent="0.25">
      <c r="A46" s="266" t="s">
        <v>350</v>
      </c>
    </row>
    <row r="47" spans="1:1" x14ac:dyDescent="0.25">
      <c r="A47" s="266"/>
    </row>
    <row r="48" spans="1:1" ht="52.8" x14ac:dyDescent="0.25">
      <c r="A48" s="266" t="s">
        <v>351</v>
      </c>
    </row>
    <row r="49" spans="1:1" x14ac:dyDescent="0.25">
      <c r="A49" s="266"/>
    </row>
    <row r="50" spans="1:1" ht="52.8" x14ac:dyDescent="0.25">
      <c r="A50" s="266" t="s">
        <v>352</v>
      </c>
    </row>
    <row r="51" spans="1:1" x14ac:dyDescent="0.25">
      <c r="A51" s="266"/>
    </row>
    <row r="52" spans="1:1" ht="39.6" x14ac:dyDescent="0.25">
      <c r="A52" s="266" t="s">
        <v>353</v>
      </c>
    </row>
    <row r="53" spans="1:1" x14ac:dyDescent="0.25">
      <c r="A53" s="266"/>
    </row>
    <row r="54" spans="1:1" ht="39.6" x14ac:dyDescent="0.25">
      <c r="A54" s="266" t="s">
        <v>354</v>
      </c>
    </row>
    <row r="55" spans="1:1" x14ac:dyDescent="0.25">
      <c r="A55" s="266"/>
    </row>
    <row r="56" spans="1:1" ht="39.6" x14ac:dyDescent="0.25">
      <c r="A56" s="266" t="s">
        <v>355</v>
      </c>
    </row>
    <row r="57" spans="1:1" x14ac:dyDescent="0.25">
      <c r="A57" s="266"/>
    </row>
    <row r="58" spans="1:1" ht="52.8" x14ac:dyDescent="0.25">
      <c r="A58" s="266" t="s">
        <v>356</v>
      </c>
    </row>
    <row r="59" spans="1:1" x14ac:dyDescent="0.25">
      <c r="A59" s="266"/>
    </row>
    <row r="60" spans="1:1" x14ac:dyDescent="0.25">
      <c r="A60" s="266" t="s">
        <v>357</v>
      </c>
    </row>
    <row r="61" spans="1:1" ht="13.8" x14ac:dyDescent="0.3">
      <c r="A61" s="267"/>
    </row>
    <row r="62" spans="1:1" x14ac:dyDescent="0.25">
      <c r="A62" s="264" t="s">
        <v>358</v>
      </c>
    </row>
    <row r="63" spans="1:1" ht="13.8" x14ac:dyDescent="0.3">
      <c r="A63" s="267"/>
    </row>
    <row r="64" spans="1:1" x14ac:dyDescent="0.25">
      <c r="A64" s="264" t="s">
        <v>359</v>
      </c>
    </row>
    <row r="66" spans="1:1" ht="26.4" x14ac:dyDescent="0.25">
      <c r="A66" s="264" t="s">
        <v>360</v>
      </c>
    </row>
    <row r="67" spans="1:1" ht="13.8" x14ac:dyDescent="0.3">
      <c r="A67" s="267"/>
    </row>
    <row r="68" spans="1:1" x14ac:dyDescent="0.25">
      <c r="A68" s="262" t="s">
        <v>361</v>
      </c>
    </row>
    <row r="69" spans="1:1" x14ac:dyDescent="0.25">
      <c r="A69" s="264" t="s">
        <v>362</v>
      </c>
    </row>
    <row r="70" spans="1:1" x14ac:dyDescent="0.25">
      <c r="A70" s="266" t="s">
        <v>363</v>
      </c>
    </row>
    <row r="71" spans="1:1" x14ac:dyDescent="0.25">
      <c r="A71" s="266" t="s">
        <v>364</v>
      </c>
    </row>
    <row r="72" spans="1:1" x14ac:dyDescent="0.25">
      <c r="A72" s="266" t="s">
        <v>365</v>
      </c>
    </row>
    <row r="73" spans="1:1" s="268" customFormat="1" x14ac:dyDescent="0.25">
      <c r="A73" s="266" t="s">
        <v>366</v>
      </c>
    </row>
    <row r="74" spans="1:1" s="268" customFormat="1" x14ac:dyDescent="0.25">
      <c r="A74" s="266"/>
    </row>
    <row r="75" spans="1:1" x14ac:dyDescent="0.25">
      <c r="A75" s="264" t="s">
        <v>367</v>
      </c>
    </row>
    <row r="77" spans="1:1" x14ac:dyDescent="0.25">
      <c r="A77" s="264" t="s">
        <v>368</v>
      </c>
    </row>
    <row r="78" spans="1:1" x14ac:dyDescent="0.25">
      <c r="A78" s="264" t="s">
        <v>369</v>
      </c>
    </row>
    <row r="79" spans="1:1" x14ac:dyDescent="0.25">
      <c r="A79" s="264" t="s">
        <v>370</v>
      </c>
    </row>
    <row r="80" spans="1:1" x14ac:dyDescent="0.25">
      <c r="A80" s="264" t="s">
        <v>371</v>
      </c>
    </row>
    <row r="81" spans="1:1" ht="15.6" x14ac:dyDescent="0.25">
      <c r="A81" s="264" t="s">
        <v>372</v>
      </c>
    </row>
    <row r="82" spans="1:1" x14ac:dyDescent="0.25">
      <c r="A82" s="264" t="s">
        <v>373</v>
      </c>
    </row>
    <row r="83" spans="1:1" ht="15.6" x14ac:dyDescent="0.35">
      <c r="A83" s="264" t="s">
        <v>374</v>
      </c>
    </row>
    <row r="85" spans="1:1" x14ac:dyDescent="0.25">
      <c r="A85" s="264" t="s">
        <v>375</v>
      </c>
    </row>
    <row r="87" spans="1:1" ht="26.4" x14ac:dyDescent="0.25">
      <c r="A87" s="264" t="s">
        <v>376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0E38A-BEC0-4221-A852-E5FDEBBB4DB4}">
  <dimension ref="A1:U5"/>
  <sheetViews>
    <sheetView tabSelected="1" workbookViewId="0">
      <selection activeCell="Q7" sqref="Q7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211" t="s">
        <v>250</v>
      </c>
    </row>
    <row r="2" spans="1:21" s="214" customFormat="1" ht="79.2" x14ac:dyDescent="0.25">
      <c r="A2" s="232" t="s">
        <v>297</v>
      </c>
      <c r="B2" s="232" t="s">
        <v>298</v>
      </c>
      <c r="C2" s="232" t="s">
        <v>299</v>
      </c>
      <c r="D2" s="232" t="s">
        <v>263</v>
      </c>
      <c r="E2" s="232" t="s">
        <v>300</v>
      </c>
      <c r="F2" s="232" t="s">
        <v>301</v>
      </c>
      <c r="G2" s="232" t="s">
        <v>302</v>
      </c>
      <c r="H2" s="232" t="s">
        <v>303</v>
      </c>
      <c r="I2" s="233" t="s">
        <v>304</v>
      </c>
      <c r="J2" s="234" t="s">
        <v>305</v>
      </c>
      <c r="K2" s="234" t="s">
        <v>306</v>
      </c>
      <c r="L2" s="232" t="s">
        <v>307</v>
      </c>
      <c r="M2" s="232" t="s">
        <v>308</v>
      </c>
      <c r="N2" s="232" t="s">
        <v>309</v>
      </c>
      <c r="O2" s="219" t="s">
        <v>275</v>
      </c>
      <c r="P2" s="235" t="s">
        <v>310</v>
      </c>
      <c r="Q2" s="235" t="s">
        <v>311</v>
      </c>
      <c r="R2" s="219" t="s">
        <v>312</v>
      </c>
      <c r="S2" s="219" t="s">
        <v>313</v>
      </c>
      <c r="T2" s="219" t="s">
        <v>314</v>
      </c>
      <c r="U2" s="219" t="s">
        <v>277</v>
      </c>
    </row>
    <row r="3" spans="1:21" x14ac:dyDescent="0.3">
      <c r="A3" s="236" t="s">
        <v>250</v>
      </c>
      <c r="B3" s="236" t="s">
        <v>315</v>
      </c>
      <c r="C3" s="236" t="s">
        <v>316</v>
      </c>
      <c r="D3" s="236" t="s">
        <v>251</v>
      </c>
      <c r="E3" s="237">
        <v>19</v>
      </c>
      <c r="F3" s="236" t="s">
        <v>320</v>
      </c>
      <c r="G3" s="237">
        <v>2</v>
      </c>
      <c r="H3" s="237">
        <v>2</v>
      </c>
      <c r="I3" s="238">
        <f>'HCl-E'!B41</f>
        <v>6</v>
      </c>
      <c r="J3" s="239">
        <f>'HCl-E'!F43</f>
        <v>1.6409201839520188E-2</v>
      </c>
      <c r="K3" s="239">
        <f>'HCl-E'!F44</f>
        <v>3.9589133169051218E-4</v>
      </c>
      <c r="L3" s="239">
        <f>'HCl-E'!D165</f>
        <v>374353.5569506411</v>
      </c>
      <c r="M3" s="237" t="s">
        <v>279</v>
      </c>
      <c r="N3" s="237" t="s">
        <v>317</v>
      </c>
      <c r="O3" s="240">
        <f>'3xRDL'!$P$4</f>
        <v>1.8673976042251044E-4</v>
      </c>
      <c r="P3" s="240">
        <f>IF(L3&gt;O3,ROUNDUP(L3,2-1-INT(LOG10(ABS(L3)))),ROUNDUP(O3,2-1-INT(LOG10(ABS(O3)))))</f>
        <v>380000</v>
      </c>
      <c r="Q3" s="237" t="str">
        <f>IF(L3&gt;O3,"UPL","3xRDL")</f>
        <v>UPL</v>
      </c>
      <c r="R3" s="241">
        <f>P3/J3</f>
        <v>23157738.183511268</v>
      </c>
      <c r="S3" s="237" t="str">
        <f t="shared" ref="S3" si="0">IF(I3&lt;7,"Limited","Not Limited")</f>
        <v>Limited</v>
      </c>
      <c r="T3" s="236"/>
      <c r="U3" s="195" t="s">
        <v>280</v>
      </c>
    </row>
    <row r="4" spans="1:21" x14ac:dyDescent="0.3">
      <c r="A4" s="236" t="s">
        <v>250</v>
      </c>
      <c r="B4" s="236" t="s">
        <v>315</v>
      </c>
      <c r="C4" s="236" t="s">
        <v>316</v>
      </c>
      <c r="D4" s="236" t="s">
        <v>251</v>
      </c>
      <c r="E4" s="237">
        <v>19</v>
      </c>
      <c r="F4" s="236" t="s">
        <v>320</v>
      </c>
      <c r="G4" s="237">
        <v>2</v>
      </c>
      <c r="H4" s="237">
        <v>2</v>
      </c>
      <c r="I4" s="238">
        <f>Template_skewed!B44</f>
        <v>6</v>
      </c>
      <c r="J4" s="239">
        <f>Template_skewed!B131</f>
        <v>1.6409201839520188E-2</v>
      </c>
      <c r="K4" s="239">
        <f>Template_skewed!D136</f>
        <v>3.9589133169051218E-4</v>
      </c>
      <c r="L4" s="239">
        <f>Template_skewed!E181</f>
        <v>7.7342426590055538E-2</v>
      </c>
      <c r="M4" s="237" t="s">
        <v>279</v>
      </c>
      <c r="N4" s="237" t="s">
        <v>318</v>
      </c>
      <c r="O4" s="240">
        <f>'3xRDL'!$P$4</f>
        <v>1.8673976042251044E-4</v>
      </c>
      <c r="P4" s="243">
        <f>IF(L4&gt;O4,ROUNDUP(L4,2-1-INT(LOG10(ABS(L4)))),ROUNDUP(O4,2-1-INT(LOG10(ABS(O4)))))</f>
        <v>7.8E-2</v>
      </c>
      <c r="Q4" s="237" t="str">
        <f t="shared" ref="Q4:Q5" si="1">IF(L4&gt;O4,"UPL","3xRDL")</f>
        <v>UPL</v>
      </c>
      <c r="R4" s="241">
        <f>P4/J4</f>
        <v>4.7534304692470499</v>
      </c>
      <c r="S4" s="237" t="str">
        <f t="shared" ref="S4" si="2">IF(I4&lt;7,"Limited","Not Limited")</f>
        <v>Limited</v>
      </c>
      <c r="T4" s="236"/>
      <c r="U4" s="195" t="s">
        <v>280</v>
      </c>
    </row>
    <row r="5" spans="1:21" x14ac:dyDescent="0.3">
      <c r="A5" s="236" t="s">
        <v>250</v>
      </c>
      <c r="B5" s="236" t="s">
        <v>319</v>
      </c>
      <c r="C5" s="236" t="s">
        <v>316</v>
      </c>
      <c r="D5" s="236" t="s">
        <v>251</v>
      </c>
      <c r="E5" s="237">
        <v>19</v>
      </c>
      <c r="F5" s="236" t="s">
        <v>321</v>
      </c>
      <c r="G5" s="237">
        <v>2</v>
      </c>
      <c r="H5" s="237">
        <v>1</v>
      </c>
      <c r="I5" s="238">
        <f>'HCl-N'!B41</f>
        <v>3</v>
      </c>
      <c r="J5" s="239">
        <f>'HCl-N'!B74</f>
        <v>9.7740250845733599E-6</v>
      </c>
      <c r="K5" s="239">
        <f>'HCl-N'!D79</f>
        <v>4.2117704937589209E-12</v>
      </c>
      <c r="L5" s="239">
        <f>'HCl-N'!F107</f>
        <v>2.1444276167718E-5</v>
      </c>
      <c r="M5" s="237" t="s">
        <v>279</v>
      </c>
      <c r="N5" s="237" t="s">
        <v>322</v>
      </c>
      <c r="O5" s="240">
        <f>'3xRDL'!$P$4</f>
        <v>1.8673976042251044E-4</v>
      </c>
      <c r="P5" s="240">
        <f>IF(L5&gt;O5,ROUNDUP(L5,2-1-INT(LOG10(ABS(L5)))),ROUNDUP(O5,2-1-INT(LOG10(ABS(O5)))))</f>
        <v>1.9000000000000001E-4</v>
      </c>
      <c r="Q5" s="237" t="str">
        <f t="shared" si="1"/>
        <v>3xRDL</v>
      </c>
      <c r="R5" s="241">
        <f>P5/J5</f>
        <v>19.439278941475479</v>
      </c>
      <c r="S5" s="237" t="str">
        <f t="shared" ref="S5" si="3">IF(I5&lt;7,"Limited","Not Limited")</f>
        <v>Limited</v>
      </c>
      <c r="T5" s="236" t="str">
        <f>IF(P5&gt;P4,"issue","non-issue")</f>
        <v>non-issue</v>
      </c>
      <c r="U5" s="195" t="s">
        <v>280</v>
      </c>
    </row>
  </sheetData>
  <sheetProtection algorithmName="SHA-512" hashValue="GQbs5Im8lSG9hd5d+t0QM/vIc6z1VQvv1YrIbwMgoTbzM+unEPxtdH+YOEsRzDQfkrasD4bAHpKCXM5rlRj/lw==" saltValue="/XGGBKgBQDLoitXE8pKT+Q==" spinCount="100000" sheet="1" objects="1" scenarios="1"/>
  <conditionalFormatting sqref="R3">
    <cfRule type="cellIs" dxfId="2" priority="3" operator="greaterThan">
      <formula>15</formula>
    </cfRule>
  </conditionalFormatting>
  <conditionalFormatting sqref="R4">
    <cfRule type="cellIs" dxfId="1" priority="2" operator="greaterThan">
      <formula>15</formula>
    </cfRule>
  </conditionalFormatting>
  <conditionalFormatting sqref="R5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B8739-E3F1-4F4B-8241-62CEBA9798F4}">
  <sheetPr>
    <tabColor theme="2" tint="-0.249977111117893"/>
    <pageSetUpPr fitToPage="1"/>
  </sheetPr>
  <dimension ref="A1:AE200"/>
  <sheetViews>
    <sheetView topLeftCell="A85" zoomScale="90" zoomScaleNormal="90" workbookViewId="0">
      <selection activeCell="B2" sqref="B2:B5"/>
    </sheetView>
  </sheetViews>
  <sheetFormatPr defaultColWidth="9.109375" defaultRowHeight="13.2" x14ac:dyDescent="0.25"/>
  <cols>
    <col min="1" max="2" width="24.5546875" style="2" customWidth="1"/>
    <col min="3" max="3" width="27.33203125" style="2" customWidth="1"/>
    <col min="4" max="4" width="20.6640625" style="2" customWidth="1"/>
    <col min="5" max="5" width="17.6640625" style="2" customWidth="1"/>
    <col min="6" max="6" width="16.6640625" style="2" bestFit="1" customWidth="1"/>
    <col min="7" max="7" width="14.109375" style="2" customWidth="1"/>
    <col min="8" max="8" width="13.6640625" style="2" customWidth="1"/>
    <col min="9" max="9" width="14.88671875" style="2" customWidth="1"/>
    <col min="10" max="10" width="11.33203125" style="2" customWidth="1"/>
    <col min="11" max="11" width="11.44140625" style="2" customWidth="1"/>
    <col min="12" max="12" width="14.6640625" style="2" customWidth="1"/>
    <col min="13" max="14" width="9.109375" style="2"/>
    <col min="15" max="15" width="11.44140625" style="2" customWidth="1"/>
    <col min="16" max="16384" width="9.109375" style="2"/>
  </cols>
  <sheetData>
    <row r="1" spans="1:31" x14ac:dyDescent="0.25">
      <c r="A1" s="1"/>
      <c r="B1" s="87" t="s">
        <v>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</row>
    <row r="2" spans="1:31" ht="26.4" x14ac:dyDescent="0.25">
      <c r="A2" s="3" t="s">
        <v>2</v>
      </c>
      <c r="B2" s="79" t="s">
        <v>218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3">
        <v>1</v>
      </c>
      <c r="B3" s="181">
        <v>1.0291060291060291E-5</v>
      </c>
      <c r="C3" s="81"/>
      <c r="D3" s="81"/>
      <c r="E3" s="81"/>
      <c r="F3" s="81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</row>
    <row r="4" spans="1:31" x14ac:dyDescent="0.25">
      <c r="A4" s="93">
        <v>2</v>
      </c>
      <c r="B4" s="181">
        <v>1.1518324607329842E-5</v>
      </c>
      <c r="C4" s="81"/>
      <c r="D4" s="81"/>
      <c r="E4" s="81"/>
      <c r="F4" s="81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1" x14ac:dyDescent="0.25">
      <c r="A5" s="93">
        <v>3</v>
      </c>
      <c r="B5" s="181">
        <v>7.5126903553299498E-6</v>
      </c>
      <c r="C5" s="81"/>
      <c r="D5" s="81"/>
      <c r="E5" s="81"/>
      <c r="F5" s="81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</row>
    <row r="6" spans="1:31" x14ac:dyDescent="0.25">
      <c r="A6" s="93">
        <v>4</v>
      </c>
      <c r="B6" s="81"/>
      <c r="C6" s="81"/>
      <c r="D6" s="81"/>
      <c r="E6" s="82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</row>
    <row r="7" spans="1:31" x14ac:dyDescent="0.25">
      <c r="A7" s="93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</row>
    <row r="8" spans="1:31" x14ac:dyDescent="0.25">
      <c r="A8" s="93">
        <v>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31" x14ac:dyDescent="0.25">
      <c r="A9" s="93">
        <v>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</row>
    <row r="10" spans="1:31" x14ac:dyDescent="0.25">
      <c r="A10" s="93">
        <v>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</row>
    <row r="11" spans="1:31" x14ac:dyDescent="0.25">
      <c r="A11" s="93">
        <v>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</row>
    <row r="12" spans="1:31" x14ac:dyDescent="0.25">
      <c r="A12" s="93">
        <v>10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</row>
    <row r="13" spans="1:31" x14ac:dyDescent="0.25">
      <c r="A13" s="93">
        <v>11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</row>
    <row r="14" spans="1:31" x14ac:dyDescent="0.25">
      <c r="A14" s="93">
        <v>12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</row>
    <row r="15" spans="1:31" x14ac:dyDescent="0.25">
      <c r="A15" s="93">
        <v>13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</row>
    <row r="16" spans="1:31" x14ac:dyDescent="0.25">
      <c r="A16" s="93">
        <v>14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</row>
    <row r="17" spans="1:31" x14ac:dyDescent="0.25">
      <c r="A17" s="93">
        <v>15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</row>
    <row r="18" spans="1:31" x14ac:dyDescent="0.25">
      <c r="A18" s="93">
        <v>16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</row>
    <row r="19" spans="1:31" x14ac:dyDescent="0.25">
      <c r="A19" s="93">
        <v>17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</row>
    <row r="20" spans="1:31" x14ac:dyDescent="0.25">
      <c r="A20" s="93">
        <v>18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</row>
    <row r="21" spans="1:31" x14ac:dyDescent="0.25">
      <c r="A21" s="93">
        <v>19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</row>
    <row r="22" spans="1:31" x14ac:dyDescent="0.25">
      <c r="A22" s="93">
        <v>20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</row>
    <row r="23" spans="1:31" x14ac:dyDescent="0.25">
      <c r="A23" s="93">
        <v>21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</row>
    <row r="24" spans="1:31" x14ac:dyDescent="0.25">
      <c r="A24" s="93">
        <v>22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</row>
    <row r="25" spans="1:31" x14ac:dyDescent="0.25">
      <c r="A25" s="93">
        <v>23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</row>
    <row r="26" spans="1:31" x14ac:dyDescent="0.25">
      <c r="A26" s="93">
        <v>24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</row>
    <row r="27" spans="1:31" x14ac:dyDescent="0.25">
      <c r="A27" s="93">
        <v>25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1:31" x14ac:dyDescent="0.25">
      <c r="A28" s="93">
        <v>26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</row>
    <row r="29" spans="1:31" x14ac:dyDescent="0.25">
      <c r="A29" s="93">
        <v>27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</row>
    <row r="30" spans="1:31" x14ac:dyDescent="0.25">
      <c r="A30" s="93">
        <v>28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</row>
    <row r="31" spans="1:31" x14ac:dyDescent="0.25">
      <c r="A31" s="93">
        <v>29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</row>
    <row r="32" spans="1:31" x14ac:dyDescent="0.25">
      <c r="A32" s="93">
        <v>30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</row>
    <row r="33" spans="1:31" x14ac:dyDescent="0.25">
      <c r="A33" s="93">
        <v>31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</row>
    <row r="34" spans="1:31" x14ac:dyDescent="0.25">
      <c r="A34" s="93">
        <v>32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</row>
    <row r="35" spans="1:31" x14ac:dyDescent="0.25">
      <c r="A35" s="95">
        <v>33</v>
      </c>
      <c r="B35" s="82"/>
      <c r="C35" s="82"/>
      <c r="D35" s="82"/>
      <c r="E35" s="82"/>
      <c r="F35" s="82"/>
      <c r="G35" s="82"/>
      <c r="H35" s="82"/>
      <c r="I35" s="82"/>
      <c r="J35" s="82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</row>
    <row r="36" spans="1:31" x14ac:dyDescent="0.25">
      <c r="A36" s="95">
        <v>34</v>
      </c>
      <c r="B36" s="82"/>
      <c r="C36" s="82"/>
      <c r="D36" s="82"/>
      <c r="E36" s="82"/>
      <c r="F36" s="82"/>
      <c r="G36" s="82"/>
      <c r="H36" s="82"/>
      <c r="I36" s="82"/>
      <c r="J36" s="82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</row>
    <row r="37" spans="1:31" x14ac:dyDescent="0.25">
      <c r="A37" s="95">
        <v>35</v>
      </c>
      <c r="B37" s="82"/>
      <c r="C37" s="82"/>
      <c r="D37" s="82"/>
      <c r="E37" s="82"/>
      <c r="F37" s="82"/>
      <c r="G37" s="82"/>
      <c r="H37" s="82"/>
      <c r="I37" s="82"/>
      <c r="J37" s="82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</row>
    <row r="38" spans="1:31" s="7" customFormat="1" ht="14.4" x14ac:dyDescent="0.3">
      <c r="A38" s="249" t="s">
        <v>44</v>
      </c>
      <c r="B38" s="250"/>
      <c r="C38" s="250"/>
      <c r="D38" s="250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4</v>
      </c>
      <c r="B40" s="113" t="s">
        <v>0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</v>
      </c>
      <c r="B41" s="114">
        <f>COUNT(B3:AE37)</f>
        <v>3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" x14ac:dyDescent="0.3">
      <c r="A42" s="9" t="s">
        <v>6</v>
      </c>
      <c r="B42" s="177" t="e">
        <f>KURT(B3:AE37)</f>
        <v>#DIV/0!</v>
      </c>
      <c r="C42" s="5"/>
      <c r="D42" s="5"/>
      <c r="E42" s="5"/>
      <c r="F42" t="s">
        <v>12</v>
      </c>
      <c r="G42" s="5"/>
      <c r="H42" s="5"/>
      <c r="I42" s="5"/>
      <c r="J42" s="5"/>
      <c r="K42" s="6"/>
      <c r="L42" s="6"/>
    </row>
    <row r="43" spans="1:31" s="7" customFormat="1" ht="14.4" x14ac:dyDescent="0.25">
      <c r="A43" s="9" t="s">
        <v>8</v>
      </c>
      <c r="B43" s="116" t="e">
        <f>SQRT(24*B41*(B41^2-1)/((B41-2)*(B41+3)*(B41-3)*(B41+5)))</f>
        <v>#DIV/0!</v>
      </c>
      <c r="C43" s="5"/>
      <c r="D43" s="5"/>
      <c r="E43" s="5"/>
      <c r="F43" s="172" t="s">
        <v>14</v>
      </c>
      <c r="G43" s="5"/>
      <c r="H43" s="5"/>
      <c r="I43" s="5"/>
      <c r="J43" s="5"/>
      <c r="K43" s="6"/>
      <c r="L43" s="6"/>
    </row>
    <row r="44" spans="1:31" s="7" customFormat="1" ht="14.4" x14ac:dyDescent="0.3">
      <c r="A44" s="9" t="s">
        <v>10</v>
      </c>
      <c r="B44" s="114" t="e">
        <f>IF(ABS(B42/B43)&gt;NORMSINV(1-0.05/2),"non normal","normal")</f>
        <v>#DIV/0!</v>
      </c>
      <c r="C44" s="5"/>
      <c r="D44" s="5"/>
      <c r="E44" s="5"/>
      <c r="F44" t="s">
        <v>16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11</v>
      </c>
      <c r="B45" s="176">
        <f>SKEW(B3:AE37)</f>
        <v>-1.0617481141150757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13</v>
      </c>
      <c r="B46" s="114">
        <f>SQRT((6*B41*(B41-1))/((B41-2)*(B41+1)*(B41+3)))</f>
        <v>1.2247448713915889</v>
      </c>
      <c r="C46" s="113" t="s">
        <v>18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" x14ac:dyDescent="0.3">
      <c r="A47" s="9" t="s">
        <v>15</v>
      </c>
      <c r="B47" s="114" t="str">
        <f>IF(ABS(B45/B46)&gt;NORMSINV(1-0.05/2),"non normal","normal")</f>
        <v>normal</v>
      </c>
      <c r="C47" s="114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" x14ac:dyDescent="0.3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" x14ac:dyDescent="0.3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45</v>
      </c>
      <c r="B50" s="13">
        <f t="shared" ref="B50:AE50" si="0">COUNT(B3:B37)</f>
        <v>3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46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47</v>
      </c>
      <c r="B55" s="13">
        <f>SUM(B50:AE50)</f>
        <v>3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2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48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49</v>
      </c>
      <c r="B67" s="77">
        <f t="shared" ref="B67:AE67" si="1">AVERAGE(B3:B37)</f>
        <v>9.7740250845733599E-6</v>
      </c>
      <c r="C67" s="77" t="e">
        <f t="shared" si="1"/>
        <v>#DIV/0!</v>
      </c>
      <c r="D67" s="77" t="e">
        <f t="shared" si="1"/>
        <v>#DIV/0!</v>
      </c>
      <c r="E67" s="77" t="e">
        <f t="shared" si="1"/>
        <v>#DIV/0!</v>
      </c>
      <c r="F67" s="77" t="e">
        <f t="shared" si="1"/>
        <v>#DIV/0!</v>
      </c>
      <c r="G67" s="77" t="e">
        <f t="shared" si="1"/>
        <v>#DIV/0!</v>
      </c>
      <c r="H67" s="77" t="e">
        <f t="shared" si="1"/>
        <v>#DIV/0!</v>
      </c>
      <c r="I67" s="77" t="e">
        <f t="shared" si="1"/>
        <v>#DIV/0!</v>
      </c>
      <c r="J67" s="77" t="e">
        <f t="shared" si="1"/>
        <v>#DIV/0!</v>
      </c>
      <c r="K67" s="77" t="e">
        <f t="shared" si="1"/>
        <v>#DIV/0!</v>
      </c>
      <c r="L67" s="77" t="e">
        <f t="shared" si="1"/>
        <v>#DIV/0!</v>
      </c>
      <c r="M67" s="77" t="e">
        <f t="shared" si="1"/>
        <v>#DIV/0!</v>
      </c>
      <c r="N67" s="77" t="e">
        <f t="shared" si="1"/>
        <v>#DIV/0!</v>
      </c>
      <c r="O67" s="77" t="e">
        <f t="shared" si="1"/>
        <v>#DIV/0!</v>
      </c>
      <c r="P67" s="77" t="e">
        <f t="shared" si="1"/>
        <v>#DIV/0!</v>
      </c>
      <c r="Q67" s="77" t="e">
        <f t="shared" si="1"/>
        <v>#DIV/0!</v>
      </c>
      <c r="R67" s="77" t="e">
        <f t="shared" si="1"/>
        <v>#DIV/0!</v>
      </c>
      <c r="S67" s="77" t="e">
        <f t="shared" si="1"/>
        <v>#DIV/0!</v>
      </c>
      <c r="T67" s="77" t="e">
        <f t="shared" si="1"/>
        <v>#DIV/0!</v>
      </c>
      <c r="U67" s="77" t="e">
        <f t="shared" si="1"/>
        <v>#DIV/0!</v>
      </c>
      <c r="V67" s="77" t="e">
        <f t="shared" si="1"/>
        <v>#DIV/0!</v>
      </c>
      <c r="W67" s="77" t="e">
        <f t="shared" si="1"/>
        <v>#DIV/0!</v>
      </c>
      <c r="X67" s="77" t="e">
        <f t="shared" si="1"/>
        <v>#DIV/0!</v>
      </c>
      <c r="Y67" s="77" t="e">
        <f t="shared" si="1"/>
        <v>#DIV/0!</v>
      </c>
      <c r="Z67" s="77" t="e">
        <f t="shared" si="1"/>
        <v>#DIV/0!</v>
      </c>
      <c r="AA67" s="77" t="e">
        <f t="shared" si="1"/>
        <v>#DIV/0!</v>
      </c>
      <c r="AB67" s="77" t="e">
        <f t="shared" si="1"/>
        <v>#DIV/0!</v>
      </c>
      <c r="AC67" s="77" t="e">
        <f t="shared" si="1"/>
        <v>#DIV/0!</v>
      </c>
      <c r="AD67" s="77" t="e">
        <f t="shared" si="1"/>
        <v>#DIV/0!</v>
      </c>
      <c r="AE67" s="77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77">
        <f>AVERAGE(B3:AE37)</f>
        <v>9.7740250845733599E-6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50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51</v>
      </c>
      <c r="B79" s="17"/>
      <c r="C79" s="17"/>
      <c r="D79" s="77">
        <f>VAR(B3:AE37)</f>
        <v>4.2117704937589209E-12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52</v>
      </c>
      <c r="B85" s="89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53</v>
      </c>
      <c r="B88" s="77">
        <f>1/B55+1/B85</f>
        <v>0.66666666666666663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54</v>
      </c>
      <c r="B92" s="77">
        <f>D79*B88</f>
        <v>2.8078469958392806E-12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55</v>
      </c>
      <c r="B98" s="13"/>
      <c r="C98" s="77">
        <f>SQRT(B92)</f>
        <v>1.6756631510656552E-6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56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57</v>
      </c>
      <c r="B104" s="20" t="s">
        <v>58</v>
      </c>
      <c r="C104" s="13"/>
      <c r="D104" s="13"/>
      <c r="E104" s="13"/>
      <c r="F104" s="13"/>
      <c r="G104" s="13"/>
      <c r="H104" s="12">
        <f>TINV(2*0.01,B60)</f>
        <v>6.9645567342832733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59</v>
      </c>
      <c r="B107" s="13"/>
      <c r="D107" s="13"/>
      <c r="E107" s="13"/>
      <c r="F107" s="78">
        <f>B74+H104*C98</f>
        <v>2.1444276167718E-5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IQYj1ijvS3FTM91XoFnsLB3BnMItLYDSuD1r7uDJv35tmXrpMQijjhNWFGv+Bh7i38UPoLnr3iuX45JbIV68ag==" saltValue="wUHIpeP1+/+TWuhsHFLU7w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5601" r:id="rId4">
          <objectPr defaultSize="0" autoPict="0" r:id="rId5">
            <anchor moveWithCells="1">
              <from>
                <xdr:col>2</xdr:col>
                <xdr:colOff>175260</xdr:colOff>
                <xdr:row>50</xdr:row>
                <xdr:rowOff>60960</xdr:rowOff>
              </from>
              <to>
                <xdr:col>2</xdr:col>
                <xdr:colOff>632460</xdr:colOff>
                <xdr:row>52</xdr:row>
                <xdr:rowOff>68580</xdr:rowOff>
              </to>
            </anchor>
          </objectPr>
        </oleObject>
      </mc:Choice>
      <mc:Fallback>
        <oleObject progId="Equation.DSMT4" shapeId="25601" r:id="rId4"/>
      </mc:Fallback>
    </mc:AlternateContent>
    <mc:AlternateContent xmlns:mc="http://schemas.openxmlformats.org/markup-compatibility/2006">
      <mc:Choice Requires="x14">
        <oleObject progId="Equation.DSMT4" shapeId="25602" r:id="rId6">
          <objectPr defaultSize="0" autoPict="0" r:id="rId7">
            <anchor moveWithCells="1">
              <from>
                <xdr:col>2</xdr:col>
                <xdr:colOff>251460</xdr:colOff>
                <xdr:row>53</xdr:row>
                <xdr:rowOff>68580</xdr:rowOff>
              </from>
              <to>
                <xdr:col>2</xdr:col>
                <xdr:colOff>518160</xdr:colOff>
                <xdr:row>55</xdr:row>
                <xdr:rowOff>144780</xdr:rowOff>
              </to>
            </anchor>
          </objectPr>
        </oleObject>
      </mc:Choice>
      <mc:Fallback>
        <oleObject progId="Equation.DSMT4" shapeId="25602" r:id="rId6"/>
      </mc:Fallback>
    </mc:AlternateContent>
    <mc:AlternateContent xmlns:mc="http://schemas.openxmlformats.org/markup-compatibility/2006">
      <mc:Choice Requires="x14">
        <oleObject progId="Equation.DSMT4" shapeId="25603" r:id="rId8">
          <objectPr defaultSize="0" autoPict="0" r:id="rId9">
            <anchor moveWithCells="1" sizeWithCells="1">
              <from>
                <xdr:col>2</xdr:col>
                <xdr:colOff>160020</xdr:colOff>
                <xdr:row>58</xdr:row>
                <xdr:rowOff>30480</xdr:rowOff>
              </from>
              <to>
                <xdr:col>2</xdr:col>
                <xdr:colOff>1074420</xdr:colOff>
                <xdr:row>61</xdr:row>
                <xdr:rowOff>0</xdr:rowOff>
              </to>
            </anchor>
          </objectPr>
        </oleObject>
      </mc:Choice>
      <mc:Fallback>
        <oleObject progId="Equation.DSMT4" shapeId="25603" r:id="rId8"/>
      </mc:Fallback>
    </mc:AlternateContent>
    <mc:AlternateContent xmlns:mc="http://schemas.openxmlformats.org/markup-compatibility/2006">
      <mc:Choice Requires="x14">
        <oleObject progId="Equation.DSMT4" shapeId="25604" r:id="rId10">
          <objectPr defaultSize="0" autoPict="0" r:id="rId11">
            <anchor moveWithCells="1">
              <from>
                <xdr:col>0</xdr:col>
                <xdr:colOff>617220</xdr:colOff>
                <xdr:row>65</xdr:row>
                <xdr:rowOff>68580</xdr:rowOff>
              </from>
              <to>
                <xdr:col>0</xdr:col>
                <xdr:colOff>1455420</xdr:colOff>
                <xdr:row>68</xdr:row>
                <xdr:rowOff>160020</xdr:rowOff>
              </to>
            </anchor>
          </objectPr>
        </oleObject>
      </mc:Choice>
      <mc:Fallback>
        <oleObject progId="Equation.DSMT4" shapeId="25604" r:id="rId10"/>
      </mc:Fallback>
    </mc:AlternateContent>
    <mc:AlternateContent xmlns:mc="http://schemas.openxmlformats.org/markup-compatibility/2006">
      <mc:Choice Requires="x14">
        <oleObject progId="Equation.DSMT4" shapeId="25605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137160</xdr:rowOff>
              </from>
              <to>
                <xdr:col>2</xdr:col>
                <xdr:colOff>1318260</xdr:colOff>
                <xdr:row>75</xdr:row>
                <xdr:rowOff>60960</xdr:rowOff>
              </to>
            </anchor>
          </objectPr>
        </oleObject>
      </mc:Choice>
      <mc:Fallback>
        <oleObject progId="Equation.DSMT4" shapeId="25605" r:id="rId12"/>
      </mc:Fallback>
    </mc:AlternateContent>
    <mc:AlternateContent xmlns:mc="http://schemas.openxmlformats.org/markup-compatibility/2006">
      <mc:Choice Requires="x14">
        <oleObject progId="Equation.DSMT4" shapeId="25606" r:id="rId14">
          <objectPr defaultSize="0" autoPict="0" r:id="rId15">
            <anchor moveWithCells="1">
              <from>
                <xdr:col>2</xdr:col>
                <xdr:colOff>83820</xdr:colOff>
                <xdr:row>76</xdr:row>
                <xdr:rowOff>152400</xdr:rowOff>
              </from>
              <to>
                <xdr:col>2</xdr:col>
                <xdr:colOff>1516380</xdr:colOff>
                <xdr:row>80</xdr:row>
                <xdr:rowOff>30480</xdr:rowOff>
              </to>
            </anchor>
          </objectPr>
        </oleObject>
      </mc:Choice>
      <mc:Fallback>
        <oleObject progId="Equation.DSMT4" shapeId="25606" r:id="rId14"/>
      </mc:Fallback>
    </mc:AlternateContent>
    <mc:AlternateContent xmlns:mc="http://schemas.openxmlformats.org/markup-compatibility/2006">
      <mc:Choice Requires="x14">
        <oleObject progId="Equation.DSMT4" shapeId="25607" r:id="rId16">
          <objectPr defaultSize="0" autoPict="0" r:id="rId17">
            <anchor moveWithCells="1">
              <from>
                <xdr:col>2</xdr:col>
                <xdr:colOff>144780</xdr:colOff>
                <xdr:row>85</xdr:row>
                <xdr:rowOff>137160</xdr:rowOff>
              </from>
              <to>
                <xdr:col>2</xdr:col>
                <xdr:colOff>556260</xdr:colOff>
                <xdr:row>88</xdr:row>
                <xdr:rowOff>121920</xdr:rowOff>
              </to>
            </anchor>
          </objectPr>
        </oleObject>
      </mc:Choice>
      <mc:Fallback>
        <oleObject progId="Equation.DSMT4" shapeId="25607" r:id="rId16"/>
      </mc:Fallback>
    </mc:AlternateContent>
    <mc:AlternateContent xmlns:mc="http://schemas.openxmlformats.org/markup-compatibility/2006">
      <mc:Choice Requires="x14">
        <oleObject progId="Equation.DSMT4" shapeId="25608" r:id="rId18">
          <objectPr defaultSize="0" autoPict="0" r:id="rId19">
            <anchor moveWithCells="1">
              <from>
                <xdr:col>2</xdr:col>
                <xdr:colOff>175260</xdr:colOff>
                <xdr:row>90</xdr:row>
                <xdr:rowOff>137160</xdr:rowOff>
              </from>
              <to>
                <xdr:col>2</xdr:col>
                <xdr:colOff>632460</xdr:colOff>
                <xdr:row>92</xdr:row>
                <xdr:rowOff>144780</xdr:rowOff>
              </to>
            </anchor>
          </objectPr>
        </oleObject>
      </mc:Choice>
      <mc:Fallback>
        <oleObject progId="Equation.DSMT4" shapeId="25608" r:id="rId18"/>
      </mc:Fallback>
    </mc:AlternateContent>
    <mc:AlternateContent xmlns:mc="http://schemas.openxmlformats.org/markup-compatibility/2006">
      <mc:Choice Requires="x14">
        <oleObject progId="Equation.DSMT4" shapeId="25609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22860</xdr:rowOff>
              </from>
              <to>
                <xdr:col>1</xdr:col>
                <xdr:colOff>1249680</xdr:colOff>
                <xdr:row>98</xdr:row>
                <xdr:rowOff>68580</xdr:rowOff>
              </to>
            </anchor>
          </objectPr>
        </oleObject>
      </mc:Choice>
      <mc:Fallback>
        <oleObject progId="Equation.DSMT4" shapeId="25609" r:id="rId20"/>
      </mc:Fallback>
    </mc:AlternateContent>
    <mc:AlternateContent xmlns:mc="http://schemas.openxmlformats.org/markup-compatibility/2006">
      <mc:Choice Requires="x14">
        <oleObject progId="Equation.DSMT4" shapeId="25610" r:id="rId22">
          <objectPr defaultSize="0" autoPict="0" r:id="rId23">
            <anchor moveWithCells="1" sizeWithCells="1">
              <from>
                <xdr:col>0</xdr:col>
                <xdr:colOff>754380</xdr:colOff>
                <xdr:row>101</xdr:row>
                <xdr:rowOff>137160</xdr:rowOff>
              </from>
              <to>
                <xdr:col>0</xdr:col>
                <xdr:colOff>1013460</xdr:colOff>
                <xdr:row>104</xdr:row>
                <xdr:rowOff>121920</xdr:rowOff>
              </to>
            </anchor>
          </objectPr>
        </oleObject>
      </mc:Choice>
      <mc:Fallback>
        <oleObject progId="Equation.DSMT4" shapeId="25610" r:id="rId22"/>
      </mc:Fallback>
    </mc:AlternateContent>
    <mc:AlternateContent xmlns:mc="http://schemas.openxmlformats.org/markup-compatibility/2006">
      <mc:Choice Requires="x14">
        <oleObject progId="Equation.DSMT4" shapeId="25611" r:id="rId24">
          <objectPr defaultSize="0" autoPict="0" r:id="rId25">
            <anchor moveWithCells="1" sizeWithCells="1">
              <from>
                <xdr:col>1</xdr:col>
                <xdr:colOff>1592580</xdr:colOff>
                <xdr:row>104</xdr:row>
                <xdr:rowOff>114300</xdr:rowOff>
              </from>
              <to>
                <xdr:col>3</xdr:col>
                <xdr:colOff>1363980</xdr:colOff>
                <xdr:row>108</xdr:row>
                <xdr:rowOff>22860</xdr:rowOff>
              </to>
            </anchor>
          </objectPr>
        </oleObject>
      </mc:Choice>
      <mc:Fallback>
        <oleObject progId="Equation.DSMT4" shapeId="25611" r:id="rId2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B7A9C-A1AB-4CBA-A865-38C34610B0AC}">
  <sheetPr>
    <tabColor theme="3" tint="0.59999389629810485"/>
    <pageSetUpPr fitToPage="1"/>
  </sheetPr>
  <dimension ref="A1:AE170"/>
  <sheetViews>
    <sheetView zoomScale="90" zoomScaleNormal="90" workbookViewId="0">
      <selection activeCell="B2" sqref="B2:B5"/>
    </sheetView>
  </sheetViews>
  <sheetFormatPr defaultColWidth="9.109375" defaultRowHeight="14.4" x14ac:dyDescent="0.3"/>
  <cols>
    <col min="1" max="1" width="20.33203125" style="34" customWidth="1"/>
    <col min="2" max="2" width="27.6640625" style="34" customWidth="1"/>
    <col min="3" max="3" width="25.33203125" style="34" customWidth="1"/>
    <col min="4" max="4" width="20.33203125" style="34" customWidth="1"/>
    <col min="5" max="5" width="19" style="34" customWidth="1"/>
    <col min="6" max="6" width="22.6640625" style="34" customWidth="1"/>
    <col min="7" max="8" width="9.109375" style="34"/>
    <col min="9" max="9" width="11" style="34" bestFit="1" customWidth="1"/>
    <col min="10" max="16384" width="9.109375" style="34"/>
  </cols>
  <sheetData>
    <row r="1" spans="1:31" s="22" customFormat="1" ht="13.2" x14ac:dyDescent="0.25">
      <c r="A1" s="21"/>
      <c r="B1" s="90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2"/>
    </row>
    <row r="2" spans="1:31" s="22" customFormat="1" ht="26.4" x14ac:dyDescent="0.25">
      <c r="A2" s="23" t="s">
        <v>2</v>
      </c>
      <c r="B2" s="79" t="s">
        <v>218</v>
      </c>
      <c r="C2" s="79" t="s">
        <v>219</v>
      </c>
      <c r="D2" s="24"/>
      <c r="E2" s="24"/>
      <c r="F2" s="24"/>
      <c r="G2" s="24"/>
      <c r="H2" s="24"/>
      <c r="I2" s="79"/>
      <c r="J2" s="79"/>
      <c r="K2" s="24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</row>
    <row r="3" spans="1:31" s="25" customFormat="1" ht="13.2" x14ac:dyDescent="0.25">
      <c r="A3" s="99">
        <v>1</v>
      </c>
      <c r="B3" s="181">
        <v>1.0291060291060291E-5</v>
      </c>
      <c r="C3" s="181">
        <v>1.9464005188441304E-2</v>
      </c>
      <c r="D3" s="82"/>
      <c r="E3" s="82"/>
      <c r="F3" s="82"/>
      <c r="G3" s="82"/>
      <c r="H3" s="82"/>
      <c r="I3" s="82"/>
      <c r="J3" s="82"/>
      <c r="K3" s="83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1:31" s="25" customFormat="1" ht="13.2" x14ac:dyDescent="0.25">
      <c r="A4" s="99">
        <v>2</v>
      </c>
      <c r="B4" s="181">
        <v>1.1518324607329842E-5</v>
      </c>
      <c r="C4" s="181">
        <v>3.2456315526709939E-2</v>
      </c>
      <c r="D4" s="82"/>
      <c r="E4" s="82"/>
      <c r="F4" s="82"/>
      <c r="G4" s="82"/>
      <c r="H4" s="82"/>
      <c r="I4" s="82"/>
      <c r="J4" s="82"/>
      <c r="K4" s="82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1" s="25" customFormat="1" ht="13.2" x14ac:dyDescent="0.25">
      <c r="A5" s="99">
        <v>3</v>
      </c>
      <c r="B5" s="181">
        <v>7.5126903553299498E-6</v>
      </c>
      <c r="C5" s="181">
        <v>4.6505568246716159E-2</v>
      </c>
      <c r="D5" s="82"/>
      <c r="E5" s="82"/>
      <c r="F5" s="82"/>
      <c r="G5" s="82"/>
      <c r="H5" s="82"/>
      <c r="I5" s="82"/>
      <c r="J5" s="82"/>
      <c r="K5" s="82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1" s="25" customFormat="1" ht="13.2" x14ac:dyDescent="0.25">
      <c r="A6" s="99">
        <v>4</v>
      </c>
      <c r="B6" s="81"/>
      <c r="C6" s="81"/>
      <c r="D6" s="82"/>
      <c r="E6" s="82"/>
      <c r="F6" s="82"/>
      <c r="G6" s="82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</row>
    <row r="7" spans="1:31" s="25" customFormat="1" ht="13.2" x14ac:dyDescent="0.25">
      <c r="A7" s="99">
        <v>5</v>
      </c>
      <c r="B7" s="81"/>
      <c r="C7" s="81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</row>
    <row r="8" spans="1:31" s="25" customFormat="1" ht="13.2" x14ac:dyDescent="0.25">
      <c r="A8" s="99">
        <v>6</v>
      </c>
      <c r="B8" s="94"/>
      <c r="C8" s="9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 s="25" customFormat="1" ht="13.2" x14ac:dyDescent="0.25">
      <c r="A9" s="99">
        <v>7</v>
      </c>
      <c r="B9" s="94"/>
      <c r="C9" s="9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</row>
    <row r="10" spans="1:31" s="25" customFormat="1" ht="13.2" x14ac:dyDescent="0.25">
      <c r="A10" s="99">
        <v>8</v>
      </c>
      <c r="B10" s="94"/>
      <c r="C10" s="9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</row>
    <row r="11" spans="1:31" s="25" customFormat="1" ht="13.2" x14ac:dyDescent="0.25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</row>
    <row r="12" spans="1:31" s="25" customFormat="1" ht="13.2" x14ac:dyDescent="0.25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</row>
    <row r="13" spans="1:31" s="25" customFormat="1" ht="13.2" x14ac:dyDescent="0.25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</row>
    <row r="14" spans="1:31" s="25" customFormat="1" ht="13.2" x14ac:dyDescent="0.25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</row>
    <row r="15" spans="1:31" s="25" customFormat="1" ht="13.2" x14ac:dyDescent="0.25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</row>
    <row r="16" spans="1:31" s="25" customFormat="1" ht="13.2" x14ac:dyDescent="0.25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</row>
    <row r="17" spans="1:31" s="25" customFormat="1" ht="13.2" x14ac:dyDescent="0.25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</row>
    <row r="18" spans="1:31" s="25" customFormat="1" ht="13.2" x14ac:dyDescent="0.25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</row>
    <row r="19" spans="1:31" s="25" customFormat="1" ht="13.2" x14ac:dyDescent="0.25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</row>
    <row r="20" spans="1:31" s="25" customFormat="1" ht="13.2" x14ac:dyDescent="0.25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</row>
    <row r="21" spans="1:31" s="25" customFormat="1" ht="13.2" x14ac:dyDescent="0.25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</row>
    <row r="22" spans="1:31" s="25" customFormat="1" ht="13.2" x14ac:dyDescent="0.25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</row>
    <row r="23" spans="1:31" s="25" customFormat="1" ht="13.2" x14ac:dyDescent="0.25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</row>
    <row r="24" spans="1:31" s="25" customFormat="1" ht="13.2" x14ac:dyDescent="0.25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</row>
    <row r="25" spans="1:31" s="25" customFormat="1" ht="13.2" x14ac:dyDescent="0.25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</row>
    <row r="26" spans="1:31" s="25" customFormat="1" ht="13.2" x14ac:dyDescent="0.25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</row>
    <row r="27" spans="1:31" s="25" customFormat="1" ht="13.2" x14ac:dyDescent="0.25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5" customFormat="1" ht="13.2" x14ac:dyDescent="0.25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</row>
    <row r="29" spans="1:31" s="25" customFormat="1" ht="13.2" x14ac:dyDescent="0.25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5" customFormat="1" ht="13.2" x14ac:dyDescent="0.25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</row>
    <row r="31" spans="1:31" s="25" customFormat="1" ht="13.2" x14ac:dyDescent="0.25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5" customFormat="1" ht="13.2" x14ac:dyDescent="0.25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</row>
    <row r="33" spans="1:31" s="25" customFormat="1" ht="13.2" x14ac:dyDescent="0.25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</row>
    <row r="34" spans="1:31" s="25" customFormat="1" ht="13.2" x14ac:dyDescent="0.25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</row>
    <row r="35" spans="1:31" s="25" customFormat="1" ht="13.2" x14ac:dyDescent="0.25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</row>
    <row r="36" spans="1:31" s="25" customFormat="1" ht="13.2" x14ac:dyDescent="0.25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</row>
    <row r="37" spans="1:31" s="25" customFormat="1" ht="13.2" x14ac:dyDescent="0.25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</row>
    <row r="38" spans="1:31" s="28" customFormat="1" x14ac:dyDescent="0.3">
      <c r="A38" s="249" t="s">
        <v>60</v>
      </c>
      <c r="B38" s="250"/>
      <c r="C38" s="250"/>
      <c r="D38" s="250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3.2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">
      <c r="A40" s="30" t="s">
        <v>4</v>
      </c>
      <c r="B40" s="115" t="s">
        <v>0</v>
      </c>
      <c r="C40" s="115" t="s">
        <v>61</v>
      </c>
      <c r="D40" s="26"/>
      <c r="E40" s="26"/>
      <c r="F40" s="26"/>
      <c r="G40" t="s">
        <v>12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</v>
      </c>
      <c r="B41" s="116">
        <f>COUNT(B3:AE37)</f>
        <v>6</v>
      </c>
      <c r="C41" s="116">
        <f>COUNT(B51:AE85)</f>
        <v>6</v>
      </c>
      <c r="D41" s="26"/>
      <c r="E41" s="26"/>
      <c r="F41" s="26"/>
      <c r="G41" s="172" t="s">
        <v>14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">
      <c r="A42" s="30" t="s">
        <v>6</v>
      </c>
      <c r="B42" s="122">
        <f>KURT(B3:AE37)</f>
        <v>-1.3199205610266036</v>
      </c>
      <c r="C42" s="122">
        <f>KURT(B51:AE85)</f>
        <v>-3.2769660652248285</v>
      </c>
      <c r="D42" s="26"/>
      <c r="E42" s="26"/>
      <c r="F42" s="26"/>
      <c r="G42" t="s">
        <v>16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3.2" x14ac:dyDescent="0.25">
      <c r="A43" s="30" t="s">
        <v>8</v>
      </c>
      <c r="B43" s="116">
        <f>SQRT(24*B41*(B41^2-1)/((B41-2)*(B41+3)*(B41-3)*(B41+5)))</f>
        <v>2.059714602177749</v>
      </c>
      <c r="C43" s="116">
        <f>SQRT(24*C41*(C41^2-1)/((C41-2)*(C41+3)*(C41-3)*(C41+5)))</f>
        <v>2.059714602177749</v>
      </c>
      <c r="D43" s="26"/>
      <c r="E43" s="26" t="s">
        <v>62</v>
      </c>
      <c r="F43" s="85">
        <f>AVERAGE(B3:AE37)</f>
        <v>1.6409201839520188E-2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3.2" x14ac:dyDescent="0.25">
      <c r="A44" s="30" t="s">
        <v>10</v>
      </c>
      <c r="B44" s="116" t="str">
        <f>IF(ABS(B42/B43)&gt;NORMSINV(1-0.05/2),"non normal","normal")</f>
        <v>normal</v>
      </c>
      <c r="C44" s="116" t="str">
        <f>IF(ABS(C42/C43)&gt;NORMSINV(1-0.05/2),"non normal","normal")</f>
        <v>normal</v>
      </c>
      <c r="D44" s="26"/>
      <c r="E44" s="26" t="s">
        <v>63</v>
      </c>
      <c r="F44" s="85">
        <f>VAR(B3:AE37)</f>
        <v>3.9589133169051218E-4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3.2" x14ac:dyDescent="0.25">
      <c r="A45" s="30" t="s">
        <v>11</v>
      </c>
      <c r="B45" s="117">
        <f>SKEW(B3:AE37)</f>
        <v>0.69278572112542325</v>
      </c>
      <c r="C45" s="117">
        <f>SKEW(B51:AE85)</f>
        <v>1.1759576578106955E-2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3.2" x14ac:dyDescent="0.25">
      <c r="A46" s="30" t="s">
        <v>13</v>
      </c>
      <c r="B46" s="116">
        <f>SQRT((6*B41*(B41-1))/((B41-2)*(B41+1)*(B41+3)))</f>
        <v>0.84515425472851657</v>
      </c>
      <c r="C46" s="116">
        <f>SQRT((6*C41*(C41-1))/((C41-2)*(C41+1)*(C41+3)))</f>
        <v>0.84515425472851657</v>
      </c>
      <c r="D46" s="113" t="s">
        <v>18</v>
      </c>
      <c r="E46" s="113" t="s">
        <v>19</v>
      </c>
      <c r="F46" s="113" t="s">
        <v>20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3.2" x14ac:dyDescent="0.25">
      <c r="A47" s="30" t="s">
        <v>15</v>
      </c>
      <c r="B47" s="116" t="str">
        <f>IF(ABS(B45/B46)&gt;NORMSINV(1-0.05/2),"non normal","normal")</f>
        <v>normal</v>
      </c>
      <c r="C47" s="116" t="str">
        <f>IF(ABS(C45/C46)&gt;NORMSINV(1-0.05/2),"non normal","normal")</f>
        <v>normal</v>
      </c>
      <c r="D47" s="114" t="str">
        <f>IF(AND(B44="normal", B47="normal"),"normal", "non normal")</f>
        <v>normal</v>
      </c>
      <c r="E47" s="114" t="str">
        <f>IF(AND(C44="normal", C47="normal"),"normal", "non normal")</f>
        <v>normal</v>
      </c>
      <c r="F47" s="180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">
      <c r="A48" s="30" t="s">
        <v>17</v>
      </c>
      <c r="B48" s="116">
        <f>ABS(B45/B46)</f>
        <v>0.81971511975404099</v>
      </c>
      <c r="C48" s="116">
        <f>ABS(C45/C46)</f>
        <v>1.3914118650310064E-2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">
      <c r="A49" s="33"/>
      <c r="B49" s="96" t="s">
        <v>64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8"/>
    </row>
    <row r="50" spans="1:31" x14ac:dyDescent="0.3">
      <c r="A50" s="35" t="s">
        <v>2</v>
      </c>
      <c r="B50" s="101" t="str">
        <f>IF(B2&gt;0,B2,"")</f>
        <v>CC-BurnsHarbor-IN_#1 Scrubber Stack</v>
      </c>
      <c r="C50" s="101" t="str">
        <f t="shared" ref="C50:AE50" si="0">IF(C2&gt;0,C2,"")</f>
        <v>USS-GraniteCity-IL_BOF ESP Exhaust</v>
      </c>
      <c r="D50" s="101" t="str">
        <f t="shared" si="0"/>
        <v/>
      </c>
      <c r="E50" s="101" t="str">
        <f t="shared" si="0"/>
        <v/>
      </c>
      <c r="F50" s="101" t="str">
        <f t="shared" si="0"/>
        <v/>
      </c>
      <c r="G50" s="101" t="str">
        <f t="shared" si="0"/>
        <v/>
      </c>
      <c r="H50" s="101" t="str">
        <f t="shared" si="0"/>
        <v/>
      </c>
      <c r="I50" s="101" t="str">
        <f t="shared" si="0"/>
        <v/>
      </c>
      <c r="J50" s="101" t="str">
        <f t="shared" si="0"/>
        <v/>
      </c>
      <c r="K50" s="101" t="str">
        <f t="shared" si="0"/>
        <v/>
      </c>
      <c r="L50" s="101" t="str">
        <f t="shared" si="0"/>
        <v/>
      </c>
      <c r="M50" s="101" t="str">
        <f t="shared" si="0"/>
        <v/>
      </c>
      <c r="N50" s="101" t="str">
        <f t="shared" si="0"/>
        <v/>
      </c>
      <c r="O50" s="101" t="str">
        <f t="shared" si="0"/>
        <v/>
      </c>
      <c r="P50" s="101" t="str">
        <f t="shared" si="0"/>
        <v/>
      </c>
      <c r="Q50" s="101" t="str">
        <f t="shared" si="0"/>
        <v/>
      </c>
      <c r="R50" s="101" t="str">
        <f t="shared" si="0"/>
        <v/>
      </c>
      <c r="S50" s="101" t="str">
        <f t="shared" si="0"/>
        <v/>
      </c>
      <c r="T50" s="101" t="str">
        <f t="shared" si="0"/>
        <v/>
      </c>
      <c r="U50" s="101" t="str">
        <f t="shared" si="0"/>
        <v/>
      </c>
      <c r="V50" s="101" t="str">
        <f t="shared" si="0"/>
        <v/>
      </c>
      <c r="W50" s="101" t="str">
        <f t="shared" si="0"/>
        <v/>
      </c>
      <c r="X50" s="101" t="str">
        <f t="shared" si="0"/>
        <v/>
      </c>
      <c r="Y50" s="101" t="str">
        <f t="shared" si="0"/>
        <v/>
      </c>
      <c r="Z50" s="101" t="str">
        <f t="shared" si="0"/>
        <v/>
      </c>
      <c r="AA50" s="101" t="str">
        <f t="shared" si="0"/>
        <v/>
      </c>
      <c r="AB50" s="101" t="str">
        <f t="shared" si="0"/>
        <v/>
      </c>
      <c r="AC50" s="101" t="str">
        <f t="shared" si="0"/>
        <v/>
      </c>
      <c r="AD50" s="101" t="str">
        <f t="shared" si="0"/>
        <v/>
      </c>
      <c r="AE50" s="101" t="str">
        <f t="shared" si="0"/>
        <v/>
      </c>
    </row>
    <row r="51" spans="1:31" x14ac:dyDescent="0.3">
      <c r="A51" s="102">
        <v>1</v>
      </c>
      <c r="B51" s="103">
        <f>IF(B3&gt;0,LN(B3),"")</f>
        <v>-11.484234972507299</v>
      </c>
      <c r="C51" s="103">
        <f t="shared" ref="C51:AE63" si="1">IF(C3&gt;0,LN(C3),"")</f>
        <v>-3.9391884069349161</v>
      </c>
      <c r="D51" s="103" t="str">
        <f t="shared" si="1"/>
        <v/>
      </c>
      <c r="E51" s="103" t="str">
        <f t="shared" si="1"/>
        <v/>
      </c>
      <c r="F51" s="103" t="str">
        <f t="shared" si="1"/>
        <v/>
      </c>
      <c r="G51" s="103" t="str">
        <f t="shared" si="1"/>
        <v/>
      </c>
      <c r="H51" s="103" t="str">
        <f t="shared" si="1"/>
        <v/>
      </c>
      <c r="I51" s="103" t="str">
        <f t="shared" si="1"/>
        <v/>
      </c>
      <c r="J51" s="103" t="str">
        <f t="shared" si="1"/>
        <v/>
      </c>
      <c r="K51" s="103" t="str">
        <f t="shared" si="1"/>
        <v/>
      </c>
      <c r="L51" s="103" t="str">
        <f t="shared" si="1"/>
        <v/>
      </c>
      <c r="M51" s="103" t="str">
        <f t="shared" si="1"/>
        <v/>
      </c>
      <c r="N51" s="103" t="str">
        <f t="shared" si="1"/>
        <v/>
      </c>
      <c r="O51" s="103" t="str">
        <f t="shared" si="1"/>
        <v/>
      </c>
      <c r="P51" s="103" t="str">
        <f t="shared" si="1"/>
        <v/>
      </c>
      <c r="Q51" s="103" t="str">
        <f t="shared" si="1"/>
        <v/>
      </c>
      <c r="R51" s="103" t="str">
        <f t="shared" si="1"/>
        <v/>
      </c>
      <c r="S51" s="103" t="str">
        <f t="shared" si="1"/>
        <v/>
      </c>
      <c r="T51" s="103" t="str">
        <f t="shared" si="1"/>
        <v/>
      </c>
      <c r="U51" s="103" t="str">
        <f t="shared" si="1"/>
        <v/>
      </c>
      <c r="V51" s="103" t="str">
        <f t="shared" si="1"/>
        <v/>
      </c>
      <c r="W51" s="103" t="str">
        <f t="shared" si="1"/>
        <v/>
      </c>
      <c r="X51" s="103" t="str">
        <f t="shared" si="1"/>
        <v/>
      </c>
      <c r="Y51" s="103" t="str">
        <f t="shared" si="1"/>
        <v/>
      </c>
      <c r="Z51" s="103" t="str">
        <f t="shared" si="1"/>
        <v/>
      </c>
      <c r="AA51" s="103" t="str">
        <f t="shared" si="1"/>
        <v/>
      </c>
      <c r="AB51" s="103" t="str">
        <f t="shared" si="1"/>
        <v/>
      </c>
      <c r="AC51" s="103" t="str">
        <f t="shared" si="1"/>
        <v/>
      </c>
      <c r="AD51" s="103" t="str">
        <f t="shared" si="1"/>
        <v/>
      </c>
      <c r="AE51" s="103" t="str">
        <f t="shared" si="1"/>
        <v/>
      </c>
    </row>
    <row r="52" spans="1:31" x14ac:dyDescent="0.3">
      <c r="A52" s="102">
        <v>2</v>
      </c>
      <c r="B52" s="103">
        <f t="shared" ref="B52:Q67" si="2">IF(B4&gt;0,LN(B4),"")</f>
        <v>-11.371571346664497</v>
      </c>
      <c r="C52" s="103">
        <f t="shared" si="2"/>
        <v>-3.4278602314494409</v>
      </c>
      <c r="D52" s="103" t="str">
        <f t="shared" si="2"/>
        <v/>
      </c>
      <c r="E52" s="103" t="str">
        <f t="shared" si="2"/>
        <v/>
      </c>
      <c r="F52" s="103" t="str">
        <f t="shared" si="2"/>
        <v/>
      </c>
      <c r="G52" s="103" t="str">
        <f t="shared" si="2"/>
        <v/>
      </c>
      <c r="H52" s="103" t="str">
        <f t="shared" si="2"/>
        <v/>
      </c>
      <c r="I52" s="103" t="str">
        <f t="shared" si="2"/>
        <v/>
      </c>
      <c r="J52" s="103" t="str">
        <f t="shared" si="2"/>
        <v/>
      </c>
      <c r="K52" s="103" t="str">
        <f t="shared" si="2"/>
        <v/>
      </c>
      <c r="L52" s="103" t="str">
        <f t="shared" si="2"/>
        <v/>
      </c>
      <c r="M52" s="103" t="str">
        <f t="shared" si="1"/>
        <v/>
      </c>
      <c r="N52" s="103" t="str">
        <f t="shared" si="1"/>
        <v/>
      </c>
      <c r="O52" s="103" t="str">
        <f t="shared" si="1"/>
        <v/>
      </c>
      <c r="P52" s="103" t="str">
        <f t="shared" si="1"/>
        <v/>
      </c>
      <c r="Q52" s="103" t="str">
        <f t="shared" si="1"/>
        <v/>
      </c>
      <c r="R52" s="103" t="str">
        <f t="shared" si="1"/>
        <v/>
      </c>
      <c r="S52" s="103" t="str">
        <f t="shared" si="1"/>
        <v/>
      </c>
      <c r="T52" s="103" t="str">
        <f t="shared" si="1"/>
        <v/>
      </c>
      <c r="U52" s="103" t="str">
        <f t="shared" si="1"/>
        <v/>
      </c>
      <c r="V52" s="103" t="str">
        <f t="shared" si="1"/>
        <v/>
      </c>
      <c r="W52" s="103" t="str">
        <f t="shared" si="1"/>
        <v/>
      </c>
      <c r="X52" s="103" t="str">
        <f t="shared" si="1"/>
        <v/>
      </c>
      <c r="Y52" s="103" t="str">
        <f t="shared" si="1"/>
        <v/>
      </c>
      <c r="Z52" s="103" t="str">
        <f t="shared" si="1"/>
        <v/>
      </c>
      <c r="AA52" s="103" t="str">
        <f t="shared" si="1"/>
        <v/>
      </c>
      <c r="AB52" s="103" t="str">
        <f t="shared" si="1"/>
        <v/>
      </c>
      <c r="AC52" s="103" t="str">
        <f t="shared" si="1"/>
        <v/>
      </c>
      <c r="AD52" s="103" t="str">
        <f t="shared" si="1"/>
        <v/>
      </c>
      <c r="AE52" s="103" t="str">
        <f t="shared" si="1"/>
        <v/>
      </c>
    </row>
    <row r="53" spans="1:31" x14ac:dyDescent="0.3">
      <c r="A53" s="102">
        <v>3</v>
      </c>
      <c r="B53" s="103">
        <f t="shared" si="2"/>
        <v>-11.798916919944102</v>
      </c>
      <c r="C53" s="103">
        <f t="shared" si="2"/>
        <v>-3.0681832263167474</v>
      </c>
      <c r="D53" s="103" t="str">
        <f t="shared" si="2"/>
        <v/>
      </c>
      <c r="E53" s="103" t="str">
        <f t="shared" si="2"/>
        <v/>
      </c>
      <c r="F53" s="103" t="str">
        <f t="shared" si="2"/>
        <v/>
      </c>
      <c r="G53" s="103" t="str">
        <f t="shared" si="2"/>
        <v/>
      </c>
      <c r="H53" s="103" t="str">
        <f t="shared" si="2"/>
        <v/>
      </c>
      <c r="I53" s="103" t="str">
        <f t="shared" si="2"/>
        <v/>
      </c>
      <c r="J53" s="103" t="str">
        <f t="shared" si="2"/>
        <v/>
      </c>
      <c r="K53" s="103" t="str">
        <f t="shared" si="2"/>
        <v/>
      </c>
      <c r="L53" s="103" t="str">
        <f t="shared" si="2"/>
        <v/>
      </c>
      <c r="M53" s="103" t="str">
        <f t="shared" si="1"/>
        <v/>
      </c>
      <c r="N53" s="103" t="str">
        <f t="shared" si="1"/>
        <v/>
      </c>
      <c r="O53" s="103" t="str">
        <f t="shared" si="1"/>
        <v/>
      </c>
      <c r="P53" s="103" t="str">
        <f t="shared" si="1"/>
        <v/>
      </c>
      <c r="Q53" s="103" t="str">
        <f t="shared" si="1"/>
        <v/>
      </c>
      <c r="R53" s="103" t="str">
        <f t="shared" si="1"/>
        <v/>
      </c>
      <c r="S53" s="103" t="str">
        <f t="shared" si="1"/>
        <v/>
      </c>
      <c r="T53" s="103" t="str">
        <f t="shared" si="1"/>
        <v/>
      </c>
      <c r="U53" s="103" t="str">
        <f t="shared" si="1"/>
        <v/>
      </c>
      <c r="V53" s="103" t="str">
        <f t="shared" si="1"/>
        <v/>
      </c>
      <c r="W53" s="103" t="str">
        <f t="shared" si="1"/>
        <v/>
      </c>
      <c r="X53" s="103" t="str">
        <f t="shared" si="1"/>
        <v/>
      </c>
      <c r="Y53" s="103" t="str">
        <f t="shared" si="1"/>
        <v/>
      </c>
      <c r="Z53" s="103" t="str">
        <f t="shared" si="1"/>
        <v/>
      </c>
      <c r="AA53" s="103" t="str">
        <f t="shared" si="1"/>
        <v/>
      </c>
      <c r="AB53" s="103" t="str">
        <f t="shared" si="1"/>
        <v/>
      </c>
      <c r="AC53" s="103" t="str">
        <f t="shared" si="1"/>
        <v/>
      </c>
      <c r="AD53" s="103" t="str">
        <f t="shared" si="1"/>
        <v/>
      </c>
      <c r="AE53" s="103" t="str">
        <f t="shared" si="1"/>
        <v/>
      </c>
    </row>
    <row r="54" spans="1:31" x14ac:dyDescent="0.3">
      <c r="A54" s="102">
        <v>4</v>
      </c>
      <c r="B54" s="103" t="str">
        <f t="shared" si="2"/>
        <v/>
      </c>
      <c r="C54" s="103" t="str">
        <f t="shared" si="2"/>
        <v/>
      </c>
      <c r="D54" s="103" t="str">
        <f t="shared" si="2"/>
        <v/>
      </c>
      <c r="E54" s="103" t="str">
        <f t="shared" si="2"/>
        <v/>
      </c>
      <c r="F54" s="103" t="str">
        <f t="shared" si="2"/>
        <v/>
      </c>
      <c r="G54" s="103" t="str">
        <f t="shared" si="2"/>
        <v/>
      </c>
      <c r="H54" s="103" t="str">
        <f t="shared" si="2"/>
        <v/>
      </c>
      <c r="I54" s="103" t="str">
        <f t="shared" si="2"/>
        <v/>
      </c>
      <c r="J54" s="103" t="str">
        <f t="shared" si="2"/>
        <v/>
      </c>
      <c r="K54" s="103" t="str">
        <f t="shared" si="2"/>
        <v/>
      </c>
      <c r="L54" s="103" t="str">
        <f t="shared" si="2"/>
        <v/>
      </c>
      <c r="M54" s="103" t="str">
        <f t="shared" si="1"/>
        <v/>
      </c>
      <c r="N54" s="103" t="str">
        <f t="shared" si="1"/>
        <v/>
      </c>
      <c r="O54" s="103" t="str">
        <f t="shared" si="1"/>
        <v/>
      </c>
      <c r="P54" s="103" t="str">
        <f t="shared" si="1"/>
        <v/>
      </c>
      <c r="Q54" s="103" t="str">
        <f t="shared" si="1"/>
        <v/>
      </c>
      <c r="R54" s="103" t="str">
        <f t="shared" si="1"/>
        <v/>
      </c>
      <c r="S54" s="103" t="str">
        <f t="shared" si="1"/>
        <v/>
      </c>
      <c r="T54" s="103" t="str">
        <f t="shared" si="1"/>
        <v/>
      </c>
      <c r="U54" s="103" t="str">
        <f t="shared" si="1"/>
        <v/>
      </c>
      <c r="V54" s="103" t="str">
        <f t="shared" si="1"/>
        <v/>
      </c>
      <c r="W54" s="103" t="str">
        <f t="shared" si="1"/>
        <v/>
      </c>
      <c r="X54" s="103" t="str">
        <f t="shared" si="1"/>
        <v/>
      </c>
      <c r="Y54" s="103" t="str">
        <f t="shared" si="1"/>
        <v/>
      </c>
      <c r="Z54" s="103" t="str">
        <f t="shared" si="1"/>
        <v/>
      </c>
      <c r="AA54" s="103" t="str">
        <f t="shared" si="1"/>
        <v/>
      </c>
      <c r="AB54" s="103" t="str">
        <f t="shared" si="1"/>
        <v/>
      </c>
      <c r="AC54" s="103" t="str">
        <f t="shared" si="1"/>
        <v/>
      </c>
      <c r="AD54" s="103" t="str">
        <f t="shared" si="1"/>
        <v/>
      </c>
      <c r="AE54" s="103" t="str">
        <f t="shared" si="1"/>
        <v/>
      </c>
    </row>
    <row r="55" spans="1:31" x14ac:dyDescent="0.3">
      <c r="A55" s="102">
        <v>5</v>
      </c>
      <c r="B55" s="103" t="str">
        <f t="shared" si="2"/>
        <v/>
      </c>
      <c r="C55" s="103" t="str">
        <f t="shared" si="2"/>
        <v/>
      </c>
      <c r="D55" s="103" t="str">
        <f t="shared" si="2"/>
        <v/>
      </c>
      <c r="E55" s="103" t="str">
        <f t="shared" si="2"/>
        <v/>
      </c>
      <c r="F55" s="103" t="str">
        <f t="shared" si="2"/>
        <v/>
      </c>
      <c r="G55" s="103" t="str">
        <f t="shared" si="2"/>
        <v/>
      </c>
      <c r="H55" s="103" t="str">
        <f t="shared" si="2"/>
        <v/>
      </c>
      <c r="I55" s="103" t="str">
        <f t="shared" si="2"/>
        <v/>
      </c>
      <c r="J55" s="103" t="str">
        <f t="shared" si="2"/>
        <v/>
      </c>
      <c r="K55" s="103" t="str">
        <f t="shared" si="2"/>
        <v/>
      </c>
      <c r="L55" s="103" t="str">
        <f t="shared" si="2"/>
        <v/>
      </c>
      <c r="M55" s="103" t="str">
        <f t="shared" si="1"/>
        <v/>
      </c>
      <c r="N55" s="103" t="str">
        <f t="shared" si="1"/>
        <v/>
      </c>
      <c r="O55" s="103" t="str">
        <f t="shared" si="1"/>
        <v/>
      </c>
      <c r="P55" s="103" t="str">
        <f t="shared" si="1"/>
        <v/>
      </c>
      <c r="Q55" s="103" t="str">
        <f t="shared" si="1"/>
        <v/>
      </c>
      <c r="R55" s="103" t="str">
        <f t="shared" si="1"/>
        <v/>
      </c>
      <c r="S55" s="103" t="str">
        <f t="shared" si="1"/>
        <v/>
      </c>
      <c r="T55" s="103" t="str">
        <f t="shared" si="1"/>
        <v/>
      </c>
      <c r="U55" s="103" t="str">
        <f t="shared" si="1"/>
        <v/>
      </c>
      <c r="V55" s="103" t="str">
        <f t="shared" si="1"/>
        <v/>
      </c>
      <c r="W55" s="103" t="str">
        <f t="shared" si="1"/>
        <v/>
      </c>
      <c r="X55" s="103" t="str">
        <f t="shared" si="1"/>
        <v/>
      </c>
      <c r="Y55" s="103" t="str">
        <f t="shared" si="1"/>
        <v/>
      </c>
      <c r="Z55" s="103" t="str">
        <f t="shared" si="1"/>
        <v/>
      </c>
      <c r="AA55" s="103" t="str">
        <f t="shared" si="1"/>
        <v/>
      </c>
      <c r="AB55" s="103" t="str">
        <f t="shared" si="1"/>
        <v/>
      </c>
      <c r="AC55" s="103" t="str">
        <f t="shared" si="1"/>
        <v/>
      </c>
      <c r="AD55" s="103" t="str">
        <f t="shared" si="1"/>
        <v/>
      </c>
      <c r="AE55" s="103" t="str">
        <f t="shared" si="1"/>
        <v/>
      </c>
    </row>
    <row r="56" spans="1:31" x14ac:dyDescent="0.3">
      <c r="A56" s="102">
        <v>6</v>
      </c>
      <c r="B56" s="103" t="str">
        <f t="shared" si="2"/>
        <v/>
      </c>
      <c r="C56" s="103" t="str">
        <f t="shared" si="2"/>
        <v/>
      </c>
      <c r="D56" s="103" t="str">
        <f t="shared" si="2"/>
        <v/>
      </c>
      <c r="E56" s="103" t="str">
        <f t="shared" si="2"/>
        <v/>
      </c>
      <c r="F56" s="103" t="str">
        <f t="shared" si="2"/>
        <v/>
      </c>
      <c r="G56" s="103" t="str">
        <f t="shared" si="2"/>
        <v/>
      </c>
      <c r="H56" s="103" t="str">
        <f t="shared" si="2"/>
        <v/>
      </c>
      <c r="I56" s="103" t="str">
        <f t="shared" si="2"/>
        <v/>
      </c>
      <c r="J56" s="103" t="str">
        <f t="shared" si="2"/>
        <v/>
      </c>
      <c r="K56" s="103" t="str">
        <f t="shared" si="2"/>
        <v/>
      </c>
      <c r="L56" s="103" t="str">
        <f t="shared" si="2"/>
        <v/>
      </c>
      <c r="M56" s="103" t="str">
        <f t="shared" si="1"/>
        <v/>
      </c>
      <c r="N56" s="103" t="str">
        <f t="shared" si="1"/>
        <v/>
      </c>
      <c r="O56" s="103" t="str">
        <f t="shared" si="1"/>
        <v/>
      </c>
      <c r="P56" s="103" t="str">
        <f t="shared" si="1"/>
        <v/>
      </c>
      <c r="Q56" s="103" t="str">
        <f t="shared" si="1"/>
        <v/>
      </c>
      <c r="R56" s="103" t="str">
        <f t="shared" si="1"/>
        <v/>
      </c>
      <c r="S56" s="103" t="str">
        <f t="shared" si="1"/>
        <v/>
      </c>
      <c r="T56" s="103" t="str">
        <f t="shared" si="1"/>
        <v/>
      </c>
      <c r="U56" s="103" t="str">
        <f t="shared" si="1"/>
        <v/>
      </c>
      <c r="V56" s="103" t="str">
        <f t="shared" si="1"/>
        <v/>
      </c>
      <c r="W56" s="103" t="str">
        <f t="shared" si="1"/>
        <v/>
      </c>
      <c r="X56" s="103" t="str">
        <f t="shared" si="1"/>
        <v/>
      </c>
      <c r="Y56" s="103" t="str">
        <f t="shared" si="1"/>
        <v/>
      </c>
      <c r="Z56" s="103" t="str">
        <f t="shared" si="1"/>
        <v/>
      </c>
      <c r="AA56" s="103" t="str">
        <f t="shared" si="1"/>
        <v/>
      </c>
      <c r="AB56" s="103" t="str">
        <f t="shared" si="1"/>
        <v/>
      </c>
      <c r="AC56" s="103" t="str">
        <f t="shared" si="1"/>
        <v/>
      </c>
      <c r="AD56" s="103" t="str">
        <f t="shared" si="1"/>
        <v/>
      </c>
      <c r="AE56" s="103" t="str">
        <f t="shared" si="1"/>
        <v/>
      </c>
    </row>
    <row r="57" spans="1:31" x14ac:dyDescent="0.3">
      <c r="A57" s="102">
        <v>7</v>
      </c>
      <c r="B57" s="103" t="str">
        <f t="shared" si="2"/>
        <v/>
      </c>
      <c r="C57" s="103" t="str">
        <f t="shared" si="2"/>
        <v/>
      </c>
      <c r="D57" s="103" t="str">
        <f t="shared" si="2"/>
        <v/>
      </c>
      <c r="E57" s="103" t="str">
        <f t="shared" si="2"/>
        <v/>
      </c>
      <c r="F57" s="103" t="str">
        <f t="shared" si="2"/>
        <v/>
      </c>
      <c r="G57" s="103" t="str">
        <f t="shared" si="2"/>
        <v/>
      </c>
      <c r="H57" s="103" t="str">
        <f t="shared" si="2"/>
        <v/>
      </c>
      <c r="I57" s="103" t="str">
        <f t="shared" si="2"/>
        <v/>
      </c>
      <c r="J57" s="103" t="str">
        <f t="shared" si="2"/>
        <v/>
      </c>
      <c r="K57" s="103" t="str">
        <f t="shared" si="2"/>
        <v/>
      </c>
      <c r="L57" s="103" t="str">
        <f t="shared" si="2"/>
        <v/>
      </c>
      <c r="M57" s="103" t="str">
        <f t="shared" si="1"/>
        <v/>
      </c>
      <c r="N57" s="103" t="str">
        <f t="shared" si="1"/>
        <v/>
      </c>
      <c r="O57" s="103" t="str">
        <f t="shared" si="1"/>
        <v/>
      </c>
      <c r="P57" s="103" t="str">
        <f t="shared" si="1"/>
        <v/>
      </c>
      <c r="Q57" s="103" t="str">
        <f t="shared" si="1"/>
        <v/>
      </c>
      <c r="R57" s="103" t="str">
        <f t="shared" si="1"/>
        <v/>
      </c>
      <c r="S57" s="103" t="str">
        <f t="shared" si="1"/>
        <v/>
      </c>
      <c r="T57" s="103" t="str">
        <f t="shared" si="1"/>
        <v/>
      </c>
      <c r="U57" s="103" t="str">
        <f t="shared" si="1"/>
        <v/>
      </c>
      <c r="V57" s="103" t="str">
        <f t="shared" si="1"/>
        <v/>
      </c>
      <c r="W57" s="103" t="str">
        <f t="shared" si="1"/>
        <v/>
      </c>
      <c r="X57" s="103" t="str">
        <f t="shared" si="1"/>
        <v/>
      </c>
      <c r="Y57" s="103" t="str">
        <f t="shared" si="1"/>
        <v/>
      </c>
      <c r="Z57" s="103" t="str">
        <f t="shared" si="1"/>
        <v/>
      </c>
      <c r="AA57" s="103" t="str">
        <f t="shared" si="1"/>
        <v/>
      </c>
      <c r="AB57" s="103" t="str">
        <f t="shared" si="1"/>
        <v/>
      </c>
      <c r="AC57" s="103" t="str">
        <f t="shared" si="1"/>
        <v/>
      </c>
      <c r="AD57" s="103" t="str">
        <f t="shared" si="1"/>
        <v/>
      </c>
      <c r="AE57" s="103" t="str">
        <f t="shared" si="1"/>
        <v/>
      </c>
    </row>
    <row r="58" spans="1:31" x14ac:dyDescent="0.3">
      <c r="A58" s="102">
        <v>8</v>
      </c>
      <c r="B58" s="103" t="str">
        <f t="shared" si="2"/>
        <v/>
      </c>
      <c r="C58" s="103" t="str">
        <f t="shared" si="2"/>
        <v/>
      </c>
      <c r="D58" s="103" t="str">
        <f t="shared" si="2"/>
        <v/>
      </c>
      <c r="E58" s="103" t="str">
        <f t="shared" si="2"/>
        <v/>
      </c>
      <c r="F58" s="103" t="str">
        <f t="shared" si="2"/>
        <v/>
      </c>
      <c r="G58" s="103" t="str">
        <f t="shared" si="2"/>
        <v/>
      </c>
      <c r="H58" s="103" t="str">
        <f t="shared" si="2"/>
        <v/>
      </c>
      <c r="I58" s="103" t="str">
        <f t="shared" si="2"/>
        <v/>
      </c>
      <c r="J58" s="103" t="str">
        <f t="shared" si="2"/>
        <v/>
      </c>
      <c r="K58" s="103" t="str">
        <f t="shared" si="2"/>
        <v/>
      </c>
      <c r="L58" s="103" t="str">
        <f t="shared" si="2"/>
        <v/>
      </c>
      <c r="M58" s="103" t="str">
        <f t="shared" si="1"/>
        <v/>
      </c>
      <c r="N58" s="103" t="str">
        <f t="shared" si="1"/>
        <v/>
      </c>
      <c r="O58" s="103" t="str">
        <f t="shared" si="1"/>
        <v/>
      </c>
      <c r="P58" s="103" t="str">
        <f t="shared" si="1"/>
        <v/>
      </c>
      <c r="Q58" s="103" t="str">
        <f t="shared" si="1"/>
        <v/>
      </c>
      <c r="R58" s="103" t="str">
        <f t="shared" si="1"/>
        <v/>
      </c>
      <c r="S58" s="103" t="str">
        <f t="shared" si="1"/>
        <v/>
      </c>
      <c r="T58" s="103" t="str">
        <f t="shared" si="1"/>
        <v/>
      </c>
      <c r="U58" s="103" t="str">
        <f t="shared" si="1"/>
        <v/>
      </c>
      <c r="V58" s="103" t="str">
        <f t="shared" si="1"/>
        <v/>
      </c>
      <c r="W58" s="103" t="str">
        <f t="shared" si="1"/>
        <v/>
      </c>
      <c r="X58" s="103" t="str">
        <f t="shared" si="1"/>
        <v/>
      </c>
      <c r="Y58" s="103" t="str">
        <f t="shared" si="1"/>
        <v/>
      </c>
      <c r="Z58" s="103" t="str">
        <f t="shared" si="1"/>
        <v/>
      </c>
      <c r="AA58" s="103" t="str">
        <f t="shared" si="1"/>
        <v/>
      </c>
      <c r="AB58" s="103" t="str">
        <f t="shared" si="1"/>
        <v/>
      </c>
      <c r="AC58" s="103" t="str">
        <f t="shared" si="1"/>
        <v/>
      </c>
      <c r="AD58" s="103" t="str">
        <f t="shared" si="1"/>
        <v/>
      </c>
      <c r="AE58" s="103" t="str">
        <f t="shared" si="1"/>
        <v/>
      </c>
    </row>
    <row r="59" spans="1:31" x14ac:dyDescent="0.3">
      <c r="A59" s="102">
        <v>9</v>
      </c>
      <c r="B59" s="103" t="str">
        <f t="shared" si="2"/>
        <v/>
      </c>
      <c r="C59" s="103" t="str">
        <f t="shared" si="2"/>
        <v/>
      </c>
      <c r="D59" s="103" t="str">
        <f t="shared" si="2"/>
        <v/>
      </c>
      <c r="E59" s="103" t="str">
        <f t="shared" si="2"/>
        <v/>
      </c>
      <c r="F59" s="103" t="str">
        <f t="shared" si="2"/>
        <v/>
      </c>
      <c r="G59" s="103" t="str">
        <f t="shared" si="2"/>
        <v/>
      </c>
      <c r="H59" s="103" t="str">
        <f t="shared" si="2"/>
        <v/>
      </c>
      <c r="I59" s="103" t="str">
        <f t="shared" si="2"/>
        <v/>
      </c>
      <c r="J59" s="103" t="str">
        <f t="shared" si="2"/>
        <v/>
      </c>
      <c r="K59" s="103" t="str">
        <f t="shared" si="2"/>
        <v/>
      </c>
      <c r="L59" s="103" t="str">
        <f t="shared" si="2"/>
        <v/>
      </c>
      <c r="M59" s="103" t="str">
        <f t="shared" si="1"/>
        <v/>
      </c>
      <c r="N59" s="103" t="str">
        <f t="shared" si="1"/>
        <v/>
      </c>
      <c r="O59" s="103" t="str">
        <f t="shared" si="1"/>
        <v/>
      </c>
      <c r="P59" s="103" t="str">
        <f t="shared" si="1"/>
        <v/>
      </c>
      <c r="Q59" s="103" t="str">
        <f t="shared" si="1"/>
        <v/>
      </c>
      <c r="R59" s="103" t="str">
        <f t="shared" si="1"/>
        <v/>
      </c>
      <c r="S59" s="103" t="str">
        <f t="shared" si="1"/>
        <v/>
      </c>
      <c r="T59" s="103" t="str">
        <f t="shared" si="1"/>
        <v/>
      </c>
      <c r="U59" s="103" t="str">
        <f t="shared" si="1"/>
        <v/>
      </c>
      <c r="V59" s="103" t="str">
        <f t="shared" si="1"/>
        <v/>
      </c>
      <c r="W59" s="103" t="str">
        <f t="shared" si="1"/>
        <v/>
      </c>
      <c r="X59" s="103" t="str">
        <f t="shared" si="1"/>
        <v/>
      </c>
      <c r="Y59" s="103" t="str">
        <f t="shared" si="1"/>
        <v/>
      </c>
      <c r="Z59" s="103" t="str">
        <f t="shared" si="1"/>
        <v/>
      </c>
      <c r="AA59" s="103" t="str">
        <f t="shared" si="1"/>
        <v/>
      </c>
      <c r="AB59" s="103" t="str">
        <f t="shared" si="1"/>
        <v/>
      </c>
      <c r="AC59" s="103" t="str">
        <f t="shared" si="1"/>
        <v/>
      </c>
      <c r="AD59" s="103" t="str">
        <f t="shared" si="1"/>
        <v/>
      </c>
      <c r="AE59" s="103" t="str">
        <f t="shared" si="1"/>
        <v/>
      </c>
    </row>
    <row r="60" spans="1:31" x14ac:dyDescent="0.3">
      <c r="A60" s="102">
        <v>10</v>
      </c>
      <c r="B60" s="103" t="str">
        <f t="shared" si="2"/>
        <v/>
      </c>
      <c r="C60" s="103" t="str">
        <f t="shared" si="2"/>
        <v/>
      </c>
      <c r="D60" s="103" t="str">
        <f t="shared" si="2"/>
        <v/>
      </c>
      <c r="E60" s="103" t="str">
        <f t="shared" si="2"/>
        <v/>
      </c>
      <c r="F60" s="103" t="str">
        <f t="shared" si="2"/>
        <v/>
      </c>
      <c r="G60" s="103" t="str">
        <f t="shared" si="2"/>
        <v/>
      </c>
      <c r="H60" s="103" t="str">
        <f t="shared" si="2"/>
        <v/>
      </c>
      <c r="I60" s="103" t="str">
        <f t="shared" si="2"/>
        <v/>
      </c>
      <c r="J60" s="103" t="str">
        <f t="shared" si="2"/>
        <v/>
      </c>
      <c r="K60" s="103" t="str">
        <f t="shared" si="2"/>
        <v/>
      </c>
      <c r="L60" s="103" t="str">
        <f t="shared" si="2"/>
        <v/>
      </c>
      <c r="M60" s="103" t="str">
        <f t="shared" si="1"/>
        <v/>
      </c>
      <c r="N60" s="103" t="str">
        <f t="shared" si="1"/>
        <v/>
      </c>
      <c r="O60" s="103" t="str">
        <f t="shared" si="1"/>
        <v/>
      </c>
      <c r="P60" s="103" t="str">
        <f t="shared" si="1"/>
        <v/>
      </c>
      <c r="Q60" s="103" t="str">
        <f t="shared" si="1"/>
        <v/>
      </c>
      <c r="R60" s="103" t="str">
        <f t="shared" si="1"/>
        <v/>
      </c>
      <c r="S60" s="103" t="str">
        <f t="shared" si="1"/>
        <v/>
      </c>
      <c r="T60" s="103" t="str">
        <f t="shared" si="1"/>
        <v/>
      </c>
      <c r="U60" s="103" t="str">
        <f t="shared" si="1"/>
        <v/>
      </c>
      <c r="V60" s="103" t="str">
        <f t="shared" si="1"/>
        <v/>
      </c>
      <c r="W60" s="103" t="str">
        <f t="shared" si="1"/>
        <v/>
      </c>
      <c r="X60" s="103" t="str">
        <f t="shared" si="1"/>
        <v/>
      </c>
      <c r="Y60" s="103" t="str">
        <f t="shared" si="1"/>
        <v/>
      </c>
      <c r="Z60" s="103" t="str">
        <f t="shared" si="1"/>
        <v/>
      </c>
      <c r="AA60" s="103" t="str">
        <f t="shared" si="1"/>
        <v/>
      </c>
      <c r="AB60" s="103" t="str">
        <f t="shared" si="1"/>
        <v/>
      </c>
      <c r="AC60" s="103" t="str">
        <f t="shared" si="1"/>
        <v/>
      </c>
      <c r="AD60" s="103" t="str">
        <f t="shared" si="1"/>
        <v/>
      </c>
      <c r="AE60" s="103" t="str">
        <f t="shared" si="1"/>
        <v/>
      </c>
    </row>
    <row r="61" spans="1:31" x14ac:dyDescent="0.3">
      <c r="A61" s="102">
        <v>11</v>
      </c>
      <c r="B61" s="103" t="str">
        <f t="shared" si="2"/>
        <v/>
      </c>
      <c r="C61" s="103" t="str">
        <f t="shared" si="2"/>
        <v/>
      </c>
      <c r="D61" s="103" t="str">
        <f t="shared" si="2"/>
        <v/>
      </c>
      <c r="E61" s="103" t="str">
        <f t="shared" si="2"/>
        <v/>
      </c>
      <c r="F61" s="103" t="str">
        <f t="shared" si="2"/>
        <v/>
      </c>
      <c r="G61" s="103" t="str">
        <f t="shared" si="2"/>
        <v/>
      </c>
      <c r="H61" s="103" t="str">
        <f t="shared" si="2"/>
        <v/>
      </c>
      <c r="I61" s="103" t="str">
        <f t="shared" si="2"/>
        <v/>
      </c>
      <c r="J61" s="103" t="str">
        <f t="shared" si="2"/>
        <v/>
      </c>
      <c r="K61" s="103" t="str">
        <f t="shared" si="2"/>
        <v/>
      </c>
      <c r="L61" s="103" t="str">
        <f t="shared" si="2"/>
        <v/>
      </c>
      <c r="M61" s="103" t="str">
        <f t="shared" si="1"/>
        <v/>
      </c>
      <c r="N61" s="103" t="str">
        <f t="shared" si="1"/>
        <v/>
      </c>
      <c r="O61" s="103" t="str">
        <f t="shared" si="1"/>
        <v/>
      </c>
      <c r="P61" s="103" t="str">
        <f t="shared" si="1"/>
        <v/>
      </c>
      <c r="Q61" s="103" t="str">
        <f t="shared" si="1"/>
        <v/>
      </c>
      <c r="R61" s="103" t="str">
        <f t="shared" si="1"/>
        <v/>
      </c>
      <c r="S61" s="103" t="str">
        <f t="shared" si="1"/>
        <v/>
      </c>
      <c r="T61" s="103" t="str">
        <f t="shared" si="1"/>
        <v/>
      </c>
      <c r="U61" s="103" t="str">
        <f t="shared" si="1"/>
        <v/>
      </c>
      <c r="V61" s="103" t="str">
        <f t="shared" si="1"/>
        <v/>
      </c>
      <c r="W61" s="103" t="str">
        <f t="shared" si="1"/>
        <v/>
      </c>
      <c r="X61" s="103" t="str">
        <f t="shared" si="1"/>
        <v/>
      </c>
      <c r="Y61" s="103" t="str">
        <f t="shared" si="1"/>
        <v/>
      </c>
      <c r="Z61" s="103" t="str">
        <f t="shared" si="1"/>
        <v/>
      </c>
      <c r="AA61" s="103" t="str">
        <f t="shared" si="1"/>
        <v/>
      </c>
      <c r="AB61" s="103" t="str">
        <f t="shared" si="1"/>
        <v/>
      </c>
      <c r="AC61" s="103" t="str">
        <f t="shared" si="1"/>
        <v/>
      </c>
      <c r="AD61" s="103" t="str">
        <f t="shared" si="1"/>
        <v/>
      </c>
      <c r="AE61" s="103" t="str">
        <f t="shared" si="1"/>
        <v/>
      </c>
    </row>
    <row r="62" spans="1:31" x14ac:dyDescent="0.3">
      <c r="A62" s="102">
        <v>12</v>
      </c>
      <c r="B62" s="103" t="str">
        <f t="shared" si="2"/>
        <v/>
      </c>
      <c r="C62" s="103" t="str">
        <f t="shared" si="2"/>
        <v/>
      </c>
      <c r="D62" s="103" t="str">
        <f t="shared" si="2"/>
        <v/>
      </c>
      <c r="E62" s="103" t="str">
        <f t="shared" si="2"/>
        <v/>
      </c>
      <c r="F62" s="103" t="str">
        <f t="shared" si="2"/>
        <v/>
      </c>
      <c r="G62" s="103" t="str">
        <f t="shared" si="2"/>
        <v/>
      </c>
      <c r="H62" s="103" t="str">
        <f t="shared" si="2"/>
        <v/>
      </c>
      <c r="I62" s="103" t="str">
        <f t="shared" si="2"/>
        <v/>
      </c>
      <c r="J62" s="103" t="str">
        <f t="shared" si="2"/>
        <v/>
      </c>
      <c r="K62" s="103" t="str">
        <f t="shared" si="2"/>
        <v/>
      </c>
      <c r="L62" s="103" t="str">
        <f t="shared" si="2"/>
        <v/>
      </c>
      <c r="M62" s="103" t="str">
        <f t="shared" si="1"/>
        <v/>
      </c>
      <c r="N62" s="103" t="str">
        <f t="shared" si="1"/>
        <v/>
      </c>
      <c r="O62" s="103" t="str">
        <f t="shared" si="1"/>
        <v/>
      </c>
      <c r="P62" s="103" t="str">
        <f t="shared" si="1"/>
        <v/>
      </c>
      <c r="Q62" s="103" t="str">
        <f t="shared" si="1"/>
        <v/>
      </c>
      <c r="R62" s="103" t="str">
        <f t="shared" si="1"/>
        <v/>
      </c>
      <c r="S62" s="103" t="str">
        <f t="shared" si="1"/>
        <v/>
      </c>
      <c r="T62" s="103" t="str">
        <f t="shared" si="1"/>
        <v/>
      </c>
      <c r="U62" s="103" t="str">
        <f t="shared" si="1"/>
        <v/>
      </c>
      <c r="V62" s="103" t="str">
        <f t="shared" si="1"/>
        <v/>
      </c>
      <c r="W62" s="103" t="str">
        <f t="shared" si="1"/>
        <v/>
      </c>
      <c r="X62" s="103" t="str">
        <f t="shared" si="1"/>
        <v/>
      </c>
      <c r="Y62" s="103" t="str">
        <f t="shared" si="1"/>
        <v/>
      </c>
      <c r="Z62" s="103" t="str">
        <f t="shared" si="1"/>
        <v/>
      </c>
      <c r="AA62" s="103" t="str">
        <f t="shared" si="1"/>
        <v/>
      </c>
      <c r="AB62" s="103" t="str">
        <f t="shared" si="1"/>
        <v/>
      </c>
      <c r="AC62" s="103" t="str">
        <f t="shared" si="1"/>
        <v/>
      </c>
      <c r="AD62" s="103" t="str">
        <f t="shared" si="1"/>
        <v/>
      </c>
      <c r="AE62" s="103" t="str">
        <f t="shared" si="1"/>
        <v/>
      </c>
    </row>
    <row r="63" spans="1:31" x14ac:dyDescent="0.3">
      <c r="A63" s="102">
        <v>13</v>
      </c>
      <c r="B63" s="103" t="str">
        <f t="shared" si="2"/>
        <v/>
      </c>
      <c r="C63" s="103" t="str">
        <f t="shared" si="2"/>
        <v/>
      </c>
      <c r="D63" s="103" t="str">
        <f t="shared" si="2"/>
        <v/>
      </c>
      <c r="E63" s="103" t="str">
        <f t="shared" si="2"/>
        <v/>
      </c>
      <c r="F63" s="103" t="str">
        <f t="shared" si="2"/>
        <v/>
      </c>
      <c r="G63" s="103" t="str">
        <f t="shared" si="2"/>
        <v/>
      </c>
      <c r="H63" s="103" t="str">
        <f t="shared" si="2"/>
        <v/>
      </c>
      <c r="I63" s="103" t="str">
        <f t="shared" si="2"/>
        <v/>
      </c>
      <c r="J63" s="103" t="str">
        <f t="shared" si="2"/>
        <v/>
      </c>
      <c r="K63" s="103" t="str">
        <f t="shared" si="2"/>
        <v/>
      </c>
      <c r="L63" s="103" t="str">
        <f t="shared" si="2"/>
        <v/>
      </c>
      <c r="M63" s="103" t="str">
        <f t="shared" si="1"/>
        <v/>
      </c>
      <c r="N63" s="103" t="str">
        <f t="shared" si="1"/>
        <v/>
      </c>
      <c r="O63" s="103" t="str">
        <f t="shared" si="1"/>
        <v/>
      </c>
      <c r="P63" s="103" t="str">
        <f t="shared" si="1"/>
        <v/>
      </c>
      <c r="Q63" s="103" t="str">
        <f t="shared" si="1"/>
        <v/>
      </c>
      <c r="R63" s="103" t="str">
        <f t="shared" si="1"/>
        <v/>
      </c>
      <c r="S63" s="103" t="str">
        <f t="shared" si="1"/>
        <v/>
      </c>
      <c r="T63" s="103" t="str">
        <f t="shared" si="1"/>
        <v/>
      </c>
      <c r="U63" s="103" t="str">
        <f t="shared" si="1"/>
        <v/>
      </c>
      <c r="V63" s="103" t="str">
        <f t="shared" si="1"/>
        <v/>
      </c>
      <c r="W63" s="103" t="str">
        <f t="shared" si="1"/>
        <v/>
      </c>
      <c r="X63" s="103" t="str">
        <f t="shared" si="1"/>
        <v/>
      </c>
      <c r="Y63" s="103" t="str">
        <f t="shared" si="1"/>
        <v/>
      </c>
      <c r="Z63" s="103" t="str">
        <f t="shared" si="1"/>
        <v/>
      </c>
      <c r="AA63" s="103" t="str">
        <f t="shared" si="1"/>
        <v/>
      </c>
      <c r="AB63" s="103" t="str">
        <f t="shared" si="1"/>
        <v/>
      </c>
      <c r="AC63" s="103" t="str">
        <f t="shared" si="1"/>
        <v/>
      </c>
      <c r="AD63" s="103" t="str">
        <f t="shared" ref="AD63:AE63" si="3">IF(AD15&gt;0,LN(AD15),"")</f>
        <v/>
      </c>
      <c r="AE63" s="103" t="str">
        <f t="shared" si="3"/>
        <v/>
      </c>
    </row>
    <row r="64" spans="1:31" x14ac:dyDescent="0.3">
      <c r="A64" s="102">
        <v>14</v>
      </c>
      <c r="B64" s="103" t="str">
        <f t="shared" si="2"/>
        <v/>
      </c>
      <c r="C64" s="103" t="str">
        <f t="shared" si="2"/>
        <v/>
      </c>
      <c r="D64" s="103" t="str">
        <f t="shared" si="2"/>
        <v/>
      </c>
      <c r="E64" s="103" t="str">
        <f t="shared" si="2"/>
        <v/>
      </c>
      <c r="F64" s="103" t="str">
        <f t="shared" si="2"/>
        <v/>
      </c>
      <c r="G64" s="103" t="str">
        <f t="shared" si="2"/>
        <v/>
      </c>
      <c r="H64" s="103" t="str">
        <f t="shared" si="2"/>
        <v/>
      </c>
      <c r="I64" s="103" t="str">
        <f t="shared" si="2"/>
        <v/>
      </c>
      <c r="J64" s="103" t="str">
        <f t="shared" si="2"/>
        <v/>
      </c>
      <c r="K64" s="103" t="str">
        <f t="shared" si="2"/>
        <v/>
      </c>
      <c r="L64" s="103" t="str">
        <f t="shared" si="2"/>
        <v/>
      </c>
      <c r="M64" s="103" t="str">
        <f t="shared" si="2"/>
        <v/>
      </c>
      <c r="N64" s="103" t="str">
        <f t="shared" si="2"/>
        <v/>
      </c>
      <c r="O64" s="103" t="str">
        <f t="shared" si="2"/>
        <v/>
      </c>
      <c r="P64" s="103" t="str">
        <f t="shared" si="2"/>
        <v/>
      </c>
      <c r="Q64" s="103" t="str">
        <f t="shared" si="2"/>
        <v/>
      </c>
      <c r="R64" s="103" t="str">
        <f t="shared" ref="R64:AE67" si="4">IF(R16&gt;0,LN(R16),"")</f>
        <v/>
      </c>
      <c r="S64" s="103" t="str">
        <f t="shared" si="4"/>
        <v/>
      </c>
      <c r="T64" s="103" t="str">
        <f t="shared" si="4"/>
        <v/>
      </c>
      <c r="U64" s="103" t="str">
        <f t="shared" si="4"/>
        <v/>
      </c>
      <c r="V64" s="103" t="str">
        <f t="shared" si="4"/>
        <v/>
      </c>
      <c r="W64" s="103" t="str">
        <f t="shared" si="4"/>
        <v/>
      </c>
      <c r="X64" s="103" t="str">
        <f t="shared" si="4"/>
        <v/>
      </c>
      <c r="Y64" s="103" t="str">
        <f t="shared" si="4"/>
        <v/>
      </c>
      <c r="Z64" s="103" t="str">
        <f t="shared" si="4"/>
        <v/>
      </c>
      <c r="AA64" s="103" t="str">
        <f t="shared" si="4"/>
        <v/>
      </c>
      <c r="AB64" s="103" t="str">
        <f t="shared" si="4"/>
        <v/>
      </c>
      <c r="AC64" s="103" t="str">
        <f t="shared" si="4"/>
        <v/>
      </c>
      <c r="AD64" s="103" t="str">
        <f t="shared" si="4"/>
        <v/>
      </c>
      <c r="AE64" s="103" t="str">
        <f t="shared" si="4"/>
        <v/>
      </c>
    </row>
    <row r="65" spans="1:31" x14ac:dyDescent="0.3">
      <c r="A65" s="102">
        <v>15</v>
      </c>
      <c r="B65" s="103" t="str">
        <f t="shared" si="2"/>
        <v/>
      </c>
      <c r="C65" s="103" t="str">
        <f t="shared" si="2"/>
        <v/>
      </c>
      <c r="D65" s="103" t="str">
        <f t="shared" si="2"/>
        <v/>
      </c>
      <c r="E65" s="103" t="str">
        <f t="shared" si="2"/>
        <v/>
      </c>
      <c r="F65" s="103" t="str">
        <f t="shared" si="2"/>
        <v/>
      </c>
      <c r="G65" s="103" t="str">
        <f t="shared" si="2"/>
        <v/>
      </c>
      <c r="H65" s="103" t="str">
        <f t="shared" si="2"/>
        <v/>
      </c>
      <c r="I65" s="103" t="str">
        <f t="shared" si="2"/>
        <v/>
      </c>
      <c r="J65" s="103" t="str">
        <f t="shared" si="2"/>
        <v/>
      </c>
      <c r="K65" s="103" t="str">
        <f t="shared" si="2"/>
        <v/>
      </c>
      <c r="L65" s="103" t="str">
        <f t="shared" si="2"/>
        <v/>
      </c>
      <c r="M65" s="103" t="str">
        <f t="shared" si="2"/>
        <v/>
      </c>
      <c r="N65" s="103" t="str">
        <f t="shared" si="2"/>
        <v/>
      </c>
      <c r="O65" s="103" t="str">
        <f t="shared" si="2"/>
        <v/>
      </c>
      <c r="P65" s="103" t="str">
        <f t="shared" si="2"/>
        <v/>
      </c>
      <c r="Q65" s="103" t="str">
        <f t="shared" si="2"/>
        <v/>
      </c>
      <c r="R65" s="103" t="str">
        <f t="shared" si="4"/>
        <v/>
      </c>
      <c r="S65" s="103" t="str">
        <f t="shared" si="4"/>
        <v/>
      </c>
      <c r="T65" s="103" t="str">
        <f t="shared" si="4"/>
        <v/>
      </c>
      <c r="U65" s="103" t="str">
        <f t="shared" si="4"/>
        <v/>
      </c>
      <c r="V65" s="103" t="str">
        <f t="shared" si="4"/>
        <v/>
      </c>
      <c r="W65" s="103" t="str">
        <f t="shared" si="4"/>
        <v/>
      </c>
      <c r="X65" s="103" t="str">
        <f t="shared" si="4"/>
        <v/>
      </c>
      <c r="Y65" s="103" t="str">
        <f t="shared" si="4"/>
        <v/>
      </c>
      <c r="Z65" s="103" t="str">
        <f t="shared" si="4"/>
        <v/>
      </c>
      <c r="AA65" s="103" t="str">
        <f t="shared" si="4"/>
        <v/>
      </c>
      <c r="AB65" s="103" t="str">
        <f t="shared" si="4"/>
        <v/>
      </c>
      <c r="AC65" s="103" t="str">
        <f t="shared" si="4"/>
        <v/>
      </c>
      <c r="AD65" s="103" t="str">
        <f t="shared" si="4"/>
        <v/>
      </c>
      <c r="AE65" s="103" t="str">
        <f t="shared" si="4"/>
        <v/>
      </c>
    </row>
    <row r="66" spans="1:31" x14ac:dyDescent="0.3">
      <c r="A66" s="102">
        <v>16</v>
      </c>
      <c r="B66" s="103" t="str">
        <f t="shared" si="2"/>
        <v/>
      </c>
      <c r="C66" s="103" t="str">
        <f t="shared" si="2"/>
        <v/>
      </c>
      <c r="D66" s="103" t="str">
        <f t="shared" si="2"/>
        <v/>
      </c>
      <c r="E66" s="103" t="str">
        <f t="shared" si="2"/>
        <v/>
      </c>
      <c r="F66" s="103" t="str">
        <f t="shared" si="2"/>
        <v/>
      </c>
      <c r="G66" s="103" t="str">
        <f t="shared" si="2"/>
        <v/>
      </c>
      <c r="H66" s="103" t="str">
        <f t="shared" si="2"/>
        <v/>
      </c>
      <c r="I66" s="103" t="str">
        <f t="shared" si="2"/>
        <v/>
      </c>
      <c r="J66" s="103" t="str">
        <f t="shared" si="2"/>
        <v/>
      </c>
      <c r="K66" s="103" t="str">
        <f t="shared" si="2"/>
        <v/>
      </c>
      <c r="L66" s="103" t="str">
        <f t="shared" si="2"/>
        <v/>
      </c>
      <c r="M66" s="103" t="str">
        <f t="shared" si="2"/>
        <v/>
      </c>
      <c r="N66" s="103" t="str">
        <f t="shared" si="2"/>
        <v/>
      </c>
      <c r="O66" s="103" t="str">
        <f t="shared" si="2"/>
        <v/>
      </c>
      <c r="P66" s="103" t="str">
        <f t="shared" si="2"/>
        <v/>
      </c>
      <c r="Q66" s="103" t="str">
        <f t="shared" si="2"/>
        <v/>
      </c>
      <c r="R66" s="103" t="str">
        <f t="shared" si="4"/>
        <v/>
      </c>
      <c r="S66" s="103" t="str">
        <f t="shared" si="4"/>
        <v/>
      </c>
      <c r="T66" s="103" t="str">
        <f t="shared" si="4"/>
        <v/>
      </c>
      <c r="U66" s="103" t="str">
        <f t="shared" si="4"/>
        <v/>
      </c>
      <c r="V66" s="103" t="str">
        <f t="shared" si="4"/>
        <v/>
      </c>
      <c r="W66" s="103" t="str">
        <f t="shared" si="4"/>
        <v/>
      </c>
      <c r="X66" s="103" t="str">
        <f t="shared" si="4"/>
        <v/>
      </c>
      <c r="Y66" s="103" t="str">
        <f t="shared" si="4"/>
        <v/>
      </c>
      <c r="Z66" s="103" t="str">
        <f t="shared" si="4"/>
        <v/>
      </c>
      <c r="AA66" s="103" t="str">
        <f t="shared" si="4"/>
        <v/>
      </c>
      <c r="AB66" s="103" t="str">
        <f t="shared" si="4"/>
        <v/>
      </c>
      <c r="AC66" s="103" t="str">
        <f t="shared" si="4"/>
        <v/>
      </c>
      <c r="AD66" s="103" t="str">
        <f t="shared" si="4"/>
        <v/>
      </c>
      <c r="AE66" s="103" t="str">
        <f t="shared" si="4"/>
        <v/>
      </c>
    </row>
    <row r="67" spans="1:31" x14ac:dyDescent="0.3">
      <c r="A67" s="102">
        <v>17</v>
      </c>
      <c r="B67" s="103" t="str">
        <f t="shared" si="2"/>
        <v/>
      </c>
      <c r="C67" s="103" t="str">
        <f t="shared" si="2"/>
        <v/>
      </c>
      <c r="D67" s="103" t="str">
        <f t="shared" si="2"/>
        <v/>
      </c>
      <c r="E67" s="103" t="str">
        <f t="shared" si="2"/>
        <v/>
      </c>
      <c r="F67" s="103" t="str">
        <f t="shared" si="2"/>
        <v/>
      </c>
      <c r="G67" s="103" t="str">
        <f t="shared" si="2"/>
        <v/>
      </c>
      <c r="H67" s="103" t="str">
        <f t="shared" si="2"/>
        <v/>
      </c>
      <c r="I67" s="103" t="str">
        <f t="shared" si="2"/>
        <v/>
      </c>
      <c r="J67" s="103" t="str">
        <f t="shared" si="2"/>
        <v/>
      </c>
      <c r="K67" s="103" t="str">
        <f t="shared" si="2"/>
        <v/>
      </c>
      <c r="L67" s="103" t="str">
        <f t="shared" si="2"/>
        <v/>
      </c>
      <c r="M67" s="103" t="str">
        <f t="shared" si="2"/>
        <v/>
      </c>
      <c r="N67" s="103" t="str">
        <f t="shared" si="2"/>
        <v/>
      </c>
      <c r="O67" s="103" t="str">
        <f t="shared" si="2"/>
        <v/>
      </c>
      <c r="P67" s="103" t="str">
        <f t="shared" si="2"/>
        <v/>
      </c>
      <c r="Q67" s="103" t="str">
        <f t="shared" si="2"/>
        <v/>
      </c>
      <c r="R67" s="103" t="str">
        <f t="shared" si="4"/>
        <v/>
      </c>
      <c r="S67" s="103" t="str">
        <f t="shared" si="4"/>
        <v/>
      </c>
      <c r="T67" s="103" t="str">
        <f t="shared" si="4"/>
        <v/>
      </c>
      <c r="U67" s="103" t="str">
        <f t="shared" si="4"/>
        <v/>
      </c>
      <c r="V67" s="103" t="str">
        <f t="shared" si="4"/>
        <v/>
      </c>
      <c r="W67" s="103" t="str">
        <f t="shared" si="4"/>
        <v/>
      </c>
      <c r="X67" s="103" t="str">
        <f t="shared" si="4"/>
        <v/>
      </c>
      <c r="Y67" s="103" t="str">
        <f t="shared" si="4"/>
        <v/>
      </c>
      <c r="Z67" s="103" t="str">
        <f t="shared" si="4"/>
        <v/>
      </c>
      <c r="AA67" s="103" t="str">
        <f t="shared" si="4"/>
        <v/>
      </c>
      <c r="AB67" s="103" t="str">
        <f t="shared" si="4"/>
        <v/>
      </c>
      <c r="AC67" s="103" t="str">
        <f t="shared" si="4"/>
        <v/>
      </c>
      <c r="AD67" s="103" t="str">
        <f t="shared" si="4"/>
        <v/>
      </c>
      <c r="AE67" s="103" t="str">
        <f t="shared" si="4"/>
        <v/>
      </c>
    </row>
    <row r="68" spans="1:31" x14ac:dyDescent="0.3">
      <c r="A68" s="102">
        <v>18</v>
      </c>
      <c r="B68" s="103" t="str">
        <f t="shared" ref="B68:AE76" si="5">IF(B20&gt;0,LN(B20),"")</f>
        <v/>
      </c>
      <c r="C68" s="103" t="str">
        <f t="shared" si="5"/>
        <v/>
      </c>
      <c r="D68" s="103" t="str">
        <f t="shared" si="5"/>
        <v/>
      </c>
      <c r="E68" s="103" t="str">
        <f t="shared" si="5"/>
        <v/>
      </c>
      <c r="F68" s="103" t="str">
        <f t="shared" si="5"/>
        <v/>
      </c>
      <c r="G68" s="103" t="str">
        <f t="shared" si="5"/>
        <v/>
      </c>
      <c r="H68" s="103" t="str">
        <f t="shared" si="5"/>
        <v/>
      </c>
      <c r="I68" s="103" t="str">
        <f t="shared" si="5"/>
        <v/>
      </c>
      <c r="J68" s="103" t="str">
        <f t="shared" si="5"/>
        <v/>
      </c>
      <c r="K68" s="103" t="str">
        <f t="shared" si="5"/>
        <v/>
      </c>
      <c r="L68" s="103" t="str">
        <f t="shared" si="5"/>
        <v/>
      </c>
      <c r="M68" s="103" t="str">
        <f t="shared" si="5"/>
        <v/>
      </c>
      <c r="N68" s="103" t="str">
        <f t="shared" si="5"/>
        <v/>
      </c>
      <c r="O68" s="103" t="str">
        <f t="shared" si="5"/>
        <v/>
      </c>
      <c r="P68" s="103" t="str">
        <f t="shared" si="5"/>
        <v/>
      </c>
      <c r="Q68" s="103" t="str">
        <f t="shared" si="5"/>
        <v/>
      </c>
      <c r="R68" s="103" t="str">
        <f t="shared" si="5"/>
        <v/>
      </c>
      <c r="S68" s="103" t="str">
        <f t="shared" si="5"/>
        <v/>
      </c>
      <c r="T68" s="103" t="str">
        <f t="shared" si="5"/>
        <v/>
      </c>
      <c r="U68" s="103" t="str">
        <f t="shared" si="5"/>
        <v/>
      </c>
      <c r="V68" s="103" t="str">
        <f t="shared" si="5"/>
        <v/>
      </c>
      <c r="W68" s="103" t="str">
        <f t="shared" si="5"/>
        <v/>
      </c>
      <c r="X68" s="103" t="str">
        <f t="shared" si="5"/>
        <v/>
      </c>
      <c r="Y68" s="103" t="str">
        <f t="shared" si="5"/>
        <v/>
      </c>
      <c r="Z68" s="103" t="str">
        <f t="shared" si="5"/>
        <v/>
      </c>
      <c r="AA68" s="103" t="str">
        <f t="shared" si="5"/>
        <v/>
      </c>
      <c r="AB68" s="103" t="str">
        <f t="shared" si="5"/>
        <v/>
      </c>
      <c r="AC68" s="103" t="str">
        <f t="shared" si="5"/>
        <v/>
      </c>
      <c r="AD68" s="103" t="str">
        <f t="shared" si="5"/>
        <v/>
      </c>
      <c r="AE68" s="103" t="str">
        <f t="shared" si="5"/>
        <v/>
      </c>
    </row>
    <row r="69" spans="1:31" x14ac:dyDescent="0.3">
      <c r="A69" s="102">
        <v>19</v>
      </c>
      <c r="B69" s="103" t="str">
        <f t="shared" si="5"/>
        <v/>
      </c>
      <c r="C69" s="103" t="str">
        <f t="shared" si="5"/>
        <v/>
      </c>
      <c r="D69" s="103" t="str">
        <f t="shared" si="5"/>
        <v/>
      </c>
      <c r="E69" s="103" t="str">
        <f t="shared" si="5"/>
        <v/>
      </c>
      <c r="F69" s="103" t="str">
        <f t="shared" si="5"/>
        <v/>
      </c>
      <c r="G69" s="103" t="str">
        <f t="shared" si="5"/>
        <v/>
      </c>
      <c r="H69" s="103" t="str">
        <f t="shared" si="5"/>
        <v/>
      </c>
      <c r="I69" s="103" t="str">
        <f t="shared" si="5"/>
        <v/>
      </c>
      <c r="J69" s="103" t="str">
        <f t="shared" si="5"/>
        <v/>
      </c>
      <c r="K69" s="103" t="str">
        <f t="shared" si="5"/>
        <v/>
      </c>
      <c r="L69" s="103" t="str">
        <f t="shared" si="5"/>
        <v/>
      </c>
      <c r="M69" s="103" t="str">
        <f t="shared" si="5"/>
        <v/>
      </c>
      <c r="N69" s="103" t="str">
        <f t="shared" si="5"/>
        <v/>
      </c>
      <c r="O69" s="103" t="str">
        <f t="shared" si="5"/>
        <v/>
      </c>
      <c r="P69" s="103" t="str">
        <f t="shared" si="5"/>
        <v/>
      </c>
      <c r="Q69" s="103" t="str">
        <f t="shared" si="5"/>
        <v/>
      </c>
      <c r="R69" s="103" t="str">
        <f t="shared" si="5"/>
        <v/>
      </c>
      <c r="S69" s="103" t="str">
        <f t="shared" si="5"/>
        <v/>
      </c>
      <c r="T69" s="103" t="str">
        <f t="shared" si="5"/>
        <v/>
      </c>
      <c r="U69" s="103" t="str">
        <f t="shared" si="5"/>
        <v/>
      </c>
      <c r="V69" s="103" t="str">
        <f t="shared" si="5"/>
        <v/>
      </c>
      <c r="W69" s="103" t="str">
        <f t="shared" si="5"/>
        <v/>
      </c>
      <c r="X69" s="103" t="str">
        <f t="shared" si="5"/>
        <v/>
      </c>
      <c r="Y69" s="103" t="str">
        <f t="shared" si="5"/>
        <v/>
      </c>
      <c r="Z69" s="103" t="str">
        <f t="shared" si="5"/>
        <v/>
      </c>
      <c r="AA69" s="103" t="str">
        <f t="shared" si="5"/>
        <v/>
      </c>
      <c r="AB69" s="103" t="str">
        <f t="shared" si="5"/>
        <v/>
      </c>
      <c r="AC69" s="103" t="str">
        <f t="shared" si="5"/>
        <v/>
      </c>
      <c r="AD69" s="103" t="str">
        <f t="shared" si="5"/>
        <v/>
      </c>
      <c r="AE69" s="103" t="str">
        <f t="shared" si="5"/>
        <v/>
      </c>
    </row>
    <row r="70" spans="1:31" x14ac:dyDescent="0.3">
      <c r="A70" s="102">
        <v>20</v>
      </c>
      <c r="B70" s="103" t="str">
        <f t="shared" si="5"/>
        <v/>
      </c>
      <c r="C70" s="103" t="str">
        <f t="shared" si="5"/>
        <v/>
      </c>
      <c r="D70" s="103" t="str">
        <f t="shared" si="5"/>
        <v/>
      </c>
      <c r="E70" s="103" t="str">
        <f t="shared" si="5"/>
        <v/>
      </c>
      <c r="F70" s="103" t="str">
        <f t="shared" si="5"/>
        <v/>
      </c>
      <c r="G70" s="103" t="str">
        <f t="shared" si="5"/>
        <v/>
      </c>
      <c r="H70" s="103" t="str">
        <f t="shared" si="5"/>
        <v/>
      </c>
      <c r="I70" s="103" t="str">
        <f t="shared" si="5"/>
        <v/>
      </c>
      <c r="J70" s="103" t="str">
        <f t="shared" si="5"/>
        <v/>
      </c>
      <c r="K70" s="103" t="str">
        <f t="shared" si="5"/>
        <v/>
      </c>
      <c r="L70" s="103" t="str">
        <f t="shared" si="5"/>
        <v/>
      </c>
      <c r="M70" s="103" t="str">
        <f t="shared" si="5"/>
        <v/>
      </c>
      <c r="N70" s="103" t="str">
        <f t="shared" si="5"/>
        <v/>
      </c>
      <c r="O70" s="103" t="str">
        <f t="shared" si="5"/>
        <v/>
      </c>
      <c r="P70" s="103" t="str">
        <f t="shared" si="5"/>
        <v/>
      </c>
      <c r="Q70" s="103" t="str">
        <f t="shared" si="5"/>
        <v/>
      </c>
      <c r="R70" s="103" t="str">
        <f t="shared" si="5"/>
        <v/>
      </c>
      <c r="S70" s="103" t="str">
        <f t="shared" si="5"/>
        <v/>
      </c>
      <c r="T70" s="103" t="str">
        <f t="shared" si="5"/>
        <v/>
      </c>
      <c r="U70" s="103" t="str">
        <f t="shared" si="5"/>
        <v/>
      </c>
      <c r="V70" s="103" t="str">
        <f t="shared" si="5"/>
        <v/>
      </c>
      <c r="W70" s="103" t="str">
        <f t="shared" si="5"/>
        <v/>
      </c>
      <c r="X70" s="103" t="str">
        <f t="shared" si="5"/>
        <v/>
      </c>
      <c r="Y70" s="103" t="str">
        <f t="shared" si="5"/>
        <v/>
      </c>
      <c r="Z70" s="103" t="str">
        <f t="shared" si="5"/>
        <v/>
      </c>
      <c r="AA70" s="103" t="str">
        <f t="shared" si="5"/>
        <v/>
      </c>
      <c r="AB70" s="103" t="str">
        <f t="shared" si="5"/>
        <v/>
      </c>
      <c r="AC70" s="103" t="str">
        <f t="shared" si="5"/>
        <v/>
      </c>
      <c r="AD70" s="103" t="str">
        <f t="shared" si="5"/>
        <v/>
      </c>
      <c r="AE70" s="103" t="str">
        <f t="shared" si="5"/>
        <v/>
      </c>
    </row>
    <row r="71" spans="1:31" x14ac:dyDescent="0.3">
      <c r="A71" s="102">
        <v>21</v>
      </c>
      <c r="B71" s="103" t="str">
        <f t="shared" si="5"/>
        <v/>
      </c>
      <c r="C71" s="103" t="str">
        <f t="shared" si="5"/>
        <v/>
      </c>
      <c r="D71" s="103" t="str">
        <f t="shared" si="5"/>
        <v/>
      </c>
      <c r="E71" s="103" t="str">
        <f t="shared" si="5"/>
        <v/>
      </c>
      <c r="F71" s="103" t="str">
        <f t="shared" si="5"/>
        <v/>
      </c>
      <c r="G71" s="103" t="str">
        <f t="shared" si="5"/>
        <v/>
      </c>
      <c r="H71" s="103" t="str">
        <f t="shared" si="5"/>
        <v/>
      </c>
      <c r="I71" s="103" t="str">
        <f t="shared" si="5"/>
        <v/>
      </c>
      <c r="J71" s="103" t="str">
        <f t="shared" si="5"/>
        <v/>
      </c>
      <c r="K71" s="103" t="str">
        <f t="shared" si="5"/>
        <v/>
      </c>
      <c r="L71" s="103" t="str">
        <f t="shared" si="5"/>
        <v/>
      </c>
      <c r="M71" s="103" t="str">
        <f t="shared" si="5"/>
        <v/>
      </c>
      <c r="N71" s="103" t="str">
        <f t="shared" si="5"/>
        <v/>
      </c>
      <c r="O71" s="103" t="str">
        <f t="shared" si="5"/>
        <v/>
      </c>
      <c r="P71" s="103" t="str">
        <f t="shared" si="5"/>
        <v/>
      </c>
      <c r="Q71" s="103" t="str">
        <f t="shared" si="5"/>
        <v/>
      </c>
      <c r="R71" s="103" t="str">
        <f t="shared" si="5"/>
        <v/>
      </c>
      <c r="S71" s="103" t="str">
        <f t="shared" si="5"/>
        <v/>
      </c>
      <c r="T71" s="103" t="str">
        <f t="shared" si="5"/>
        <v/>
      </c>
      <c r="U71" s="103" t="str">
        <f t="shared" si="5"/>
        <v/>
      </c>
      <c r="V71" s="103" t="str">
        <f t="shared" si="5"/>
        <v/>
      </c>
      <c r="W71" s="103" t="str">
        <f t="shared" si="5"/>
        <v/>
      </c>
      <c r="X71" s="103" t="str">
        <f t="shared" si="5"/>
        <v/>
      </c>
      <c r="Y71" s="103" t="str">
        <f t="shared" si="5"/>
        <v/>
      </c>
      <c r="Z71" s="103" t="str">
        <f t="shared" si="5"/>
        <v/>
      </c>
      <c r="AA71" s="103" t="str">
        <f t="shared" si="5"/>
        <v/>
      </c>
      <c r="AB71" s="103" t="str">
        <f t="shared" si="5"/>
        <v/>
      </c>
      <c r="AC71" s="103" t="str">
        <f t="shared" si="5"/>
        <v/>
      </c>
      <c r="AD71" s="103" t="str">
        <f t="shared" si="5"/>
        <v/>
      </c>
      <c r="AE71" s="103" t="str">
        <f t="shared" si="5"/>
        <v/>
      </c>
    </row>
    <row r="72" spans="1:31" x14ac:dyDescent="0.3">
      <c r="A72" s="102">
        <v>22</v>
      </c>
      <c r="B72" s="103" t="str">
        <f t="shared" si="5"/>
        <v/>
      </c>
      <c r="C72" s="103" t="str">
        <f t="shared" si="5"/>
        <v/>
      </c>
      <c r="D72" s="103" t="str">
        <f t="shared" si="5"/>
        <v/>
      </c>
      <c r="E72" s="103" t="str">
        <f t="shared" si="5"/>
        <v/>
      </c>
      <c r="F72" s="103" t="str">
        <f t="shared" si="5"/>
        <v/>
      </c>
      <c r="G72" s="103" t="str">
        <f t="shared" si="5"/>
        <v/>
      </c>
      <c r="H72" s="103" t="str">
        <f t="shared" si="5"/>
        <v/>
      </c>
      <c r="I72" s="103" t="str">
        <f t="shared" si="5"/>
        <v/>
      </c>
      <c r="J72" s="103" t="str">
        <f t="shared" si="5"/>
        <v/>
      </c>
      <c r="K72" s="103" t="str">
        <f t="shared" si="5"/>
        <v/>
      </c>
      <c r="L72" s="103" t="str">
        <f t="shared" si="5"/>
        <v/>
      </c>
      <c r="M72" s="103" t="str">
        <f t="shared" si="5"/>
        <v/>
      </c>
      <c r="N72" s="103" t="str">
        <f t="shared" si="5"/>
        <v/>
      </c>
      <c r="O72" s="103" t="str">
        <f t="shared" si="5"/>
        <v/>
      </c>
      <c r="P72" s="103" t="str">
        <f t="shared" si="5"/>
        <v/>
      </c>
      <c r="Q72" s="103" t="str">
        <f t="shared" si="5"/>
        <v/>
      </c>
      <c r="R72" s="103" t="str">
        <f t="shared" si="5"/>
        <v/>
      </c>
      <c r="S72" s="103" t="str">
        <f t="shared" si="5"/>
        <v/>
      </c>
      <c r="T72" s="103" t="str">
        <f t="shared" si="5"/>
        <v/>
      </c>
      <c r="U72" s="103" t="str">
        <f t="shared" si="5"/>
        <v/>
      </c>
      <c r="V72" s="103" t="str">
        <f t="shared" si="5"/>
        <v/>
      </c>
      <c r="W72" s="103" t="str">
        <f t="shared" si="5"/>
        <v/>
      </c>
      <c r="X72" s="103" t="str">
        <f t="shared" si="5"/>
        <v/>
      </c>
      <c r="Y72" s="103" t="str">
        <f t="shared" si="5"/>
        <v/>
      </c>
      <c r="Z72" s="103" t="str">
        <f t="shared" si="5"/>
        <v/>
      </c>
      <c r="AA72" s="103" t="str">
        <f t="shared" si="5"/>
        <v/>
      </c>
      <c r="AB72" s="103" t="str">
        <f t="shared" si="5"/>
        <v/>
      </c>
      <c r="AC72" s="103" t="str">
        <f t="shared" si="5"/>
        <v/>
      </c>
      <c r="AD72" s="103" t="str">
        <f t="shared" si="5"/>
        <v/>
      </c>
      <c r="AE72" s="103" t="str">
        <f t="shared" si="5"/>
        <v/>
      </c>
    </row>
    <row r="73" spans="1:31" x14ac:dyDescent="0.3">
      <c r="A73" s="102">
        <v>23</v>
      </c>
      <c r="B73" s="103" t="str">
        <f t="shared" si="5"/>
        <v/>
      </c>
      <c r="C73" s="103" t="str">
        <f t="shared" si="5"/>
        <v/>
      </c>
      <c r="D73" s="103" t="str">
        <f t="shared" si="5"/>
        <v/>
      </c>
      <c r="E73" s="103" t="str">
        <f t="shared" si="5"/>
        <v/>
      </c>
      <c r="F73" s="103" t="str">
        <f t="shared" si="5"/>
        <v/>
      </c>
      <c r="G73" s="103" t="str">
        <f t="shared" si="5"/>
        <v/>
      </c>
      <c r="H73" s="103" t="str">
        <f t="shared" si="5"/>
        <v/>
      </c>
      <c r="I73" s="103" t="str">
        <f t="shared" si="5"/>
        <v/>
      </c>
      <c r="J73" s="103" t="str">
        <f t="shared" si="5"/>
        <v/>
      </c>
      <c r="K73" s="103" t="str">
        <f t="shared" si="5"/>
        <v/>
      </c>
      <c r="L73" s="103" t="str">
        <f t="shared" si="5"/>
        <v/>
      </c>
      <c r="M73" s="103" t="str">
        <f t="shared" si="5"/>
        <v/>
      </c>
      <c r="N73" s="103" t="str">
        <f t="shared" si="5"/>
        <v/>
      </c>
      <c r="O73" s="103" t="str">
        <f t="shared" si="5"/>
        <v/>
      </c>
      <c r="P73" s="103" t="str">
        <f t="shared" si="5"/>
        <v/>
      </c>
      <c r="Q73" s="103" t="str">
        <f t="shared" si="5"/>
        <v/>
      </c>
      <c r="R73" s="103" t="str">
        <f t="shared" si="5"/>
        <v/>
      </c>
      <c r="S73" s="103" t="str">
        <f t="shared" si="5"/>
        <v/>
      </c>
      <c r="T73" s="103" t="str">
        <f t="shared" si="5"/>
        <v/>
      </c>
      <c r="U73" s="103" t="str">
        <f t="shared" si="5"/>
        <v/>
      </c>
      <c r="V73" s="103" t="str">
        <f t="shared" si="5"/>
        <v/>
      </c>
      <c r="W73" s="103" t="str">
        <f t="shared" si="5"/>
        <v/>
      </c>
      <c r="X73" s="103" t="str">
        <f t="shared" si="5"/>
        <v/>
      </c>
      <c r="Y73" s="103" t="str">
        <f t="shared" si="5"/>
        <v/>
      </c>
      <c r="Z73" s="103" t="str">
        <f t="shared" si="5"/>
        <v/>
      </c>
      <c r="AA73" s="103" t="str">
        <f t="shared" si="5"/>
        <v/>
      </c>
      <c r="AB73" s="103" t="str">
        <f t="shared" si="5"/>
        <v/>
      </c>
      <c r="AC73" s="103" t="str">
        <f t="shared" si="5"/>
        <v/>
      </c>
      <c r="AD73" s="103" t="str">
        <f t="shared" si="5"/>
        <v/>
      </c>
      <c r="AE73" s="103" t="str">
        <f t="shared" si="5"/>
        <v/>
      </c>
    </row>
    <row r="74" spans="1:31" x14ac:dyDescent="0.3">
      <c r="A74" s="102">
        <v>24</v>
      </c>
      <c r="B74" s="103" t="str">
        <f t="shared" si="5"/>
        <v/>
      </c>
      <c r="C74" s="103" t="str">
        <f t="shared" si="5"/>
        <v/>
      </c>
      <c r="D74" s="103" t="str">
        <f t="shared" si="5"/>
        <v/>
      </c>
      <c r="E74" s="103" t="str">
        <f t="shared" si="5"/>
        <v/>
      </c>
      <c r="F74" s="103" t="str">
        <f t="shared" si="5"/>
        <v/>
      </c>
      <c r="G74" s="103" t="str">
        <f t="shared" si="5"/>
        <v/>
      </c>
      <c r="H74" s="103" t="str">
        <f t="shared" si="5"/>
        <v/>
      </c>
      <c r="I74" s="103" t="str">
        <f t="shared" si="5"/>
        <v/>
      </c>
      <c r="J74" s="103" t="str">
        <f t="shared" si="5"/>
        <v/>
      </c>
      <c r="K74" s="103" t="str">
        <f t="shared" si="5"/>
        <v/>
      </c>
      <c r="L74" s="103" t="str">
        <f t="shared" si="5"/>
        <v/>
      </c>
      <c r="M74" s="103" t="str">
        <f t="shared" si="5"/>
        <v/>
      </c>
      <c r="N74" s="103" t="str">
        <f t="shared" si="5"/>
        <v/>
      </c>
      <c r="O74" s="103" t="str">
        <f t="shared" si="5"/>
        <v/>
      </c>
      <c r="P74" s="103" t="str">
        <f t="shared" si="5"/>
        <v/>
      </c>
      <c r="Q74" s="103" t="str">
        <f t="shared" si="5"/>
        <v/>
      </c>
      <c r="R74" s="103" t="str">
        <f t="shared" si="5"/>
        <v/>
      </c>
      <c r="S74" s="103" t="str">
        <f t="shared" si="5"/>
        <v/>
      </c>
      <c r="T74" s="103" t="str">
        <f t="shared" si="5"/>
        <v/>
      </c>
      <c r="U74" s="103" t="str">
        <f t="shared" si="5"/>
        <v/>
      </c>
      <c r="V74" s="103" t="str">
        <f t="shared" si="5"/>
        <v/>
      </c>
      <c r="W74" s="103" t="str">
        <f t="shared" si="5"/>
        <v/>
      </c>
      <c r="X74" s="103" t="str">
        <f t="shared" si="5"/>
        <v/>
      </c>
      <c r="Y74" s="103" t="str">
        <f t="shared" si="5"/>
        <v/>
      </c>
      <c r="Z74" s="103" t="str">
        <f t="shared" si="5"/>
        <v/>
      </c>
      <c r="AA74" s="103" t="str">
        <f t="shared" si="5"/>
        <v/>
      </c>
      <c r="AB74" s="103" t="str">
        <f t="shared" si="5"/>
        <v/>
      </c>
      <c r="AC74" s="103" t="str">
        <f t="shared" si="5"/>
        <v/>
      </c>
      <c r="AD74" s="103" t="str">
        <f t="shared" si="5"/>
        <v/>
      </c>
      <c r="AE74" s="103" t="str">
        <f t="shared" si="5"/>
        <v/>
      </c>
    </row>
    <row r="75" spans="1:31" x14ac:dyDescent="0.3">
      <c r="A75" s="102">
        <v>25</v>
      </c>
      <c r="B75" s="103" t="str">
        <f t="shared" si="5"/>
        <v/>
      </c>
      <c r="C75" s="103" t="str">
        <f t="shared" si="5"/>
        <v/>
      </c>
      <c r="D75" s="103" t="str">
        <f t="shared" si="5"/>
        <v/>
      </c>
      <c r="E75" s="103" t="str">
        <f t="shared" si="5"/>
        <v/>
      </c>
      <c r="F75" s="103" t="str">
        <f t="shared" si="5"/>
        <v/>
      </c>
      <c r="G75" s="103" t="str">
        <f t="shared" si="5"/>
        <v/>
      </c>
      <c r="H75" s="103" t="str">
        <f t="shared" si="5"/>
        <v/>
      </c>
      <c r="I75" s="103" t="str">
        <f t="shared" si="5"/>
        <v/>
      </c>
      <c r="J75" s="103" t="str">
        <f t="shared" si="5"/>
        <v/>
      </c>
      <c r="K75" s="103" t="str">
        <f t="shared" si="5"/>
        <v/>
      </c>
      <c r="L75" s="103" t="str">
        <f t="shared" si="5"/>
        <v/>
      </c>
      <c r="M75" s="103" t="str">
        <f t="shared" si="5"/>
        <v/>
      </c>
      <c r="N75" s="103" t="str">
        <f t="shared" si="5"/>
        <v/>
      </c>
      <c r="O75" s="103" t="str">
        <f t="shared" si="5"/>
        <v/>
      </c>
      <c r="P75" s="103" t="str">
        <f t="shared" si="5"/>
        <v/>
      </c>
      <c r="Q75" s="103" t="str">
        <f t="shared" si="5"/>
        <v/>
      </c>
      <c r="R75" s="103" t="str">
        <f t="shared" si="5"/>
        <v/>
      </c>
      <c r="S75" s="103" t="str">
        <f t="shared" si="5"/>
        <v/>
      </c>
      <c r="T75" s="103" t="str">
        <f t="shared" si="5"/>
        <v/>
      </c>
      <c r="U75" s="103" t="str">
        <f t="shared" si="5"/>
        <v/>
      </c>
      <c r="V75" s="103" t="str">
        <f t="shared" si="5"/>
        <v/>
      </c>
      <c r="W75" s="103" t="str">
        <f t="shared" si="5"/>
        <v/>
      </c>
      <c r="X75" s="103" t="str">
        <f t="shared" si="5"/>
        <v/>
      </c>
      <c r="Y75" s="103" t="str">
        <f t="shared" si="5"/>
        <v/>
      </c>
      <c r="Z75" s="103" t="str">
        <f t="shared" si="5"/>
        <v/>
      </c>
      <c r="AA75" s="103" t="str">
        <f t="shared" si="5"/>
        <v/>
      </c>
      <c r="AB75" s="103" t="str">
        <f t="shared" si="5"/>
        <v/>
      </c>
      <c r="AC75" s="103" t="str">
        <f t="shared" si="5"/>
        <v/>
      </c>
      <c r="AD75" s="103" t="str">
        <f t="shared" si="5"/>
        <v/>
      </c>
      <c r="AE75" s="103" t="str">
        <f t="shared" si="5"/>
        <v/>
      </c>
    </row>
    <row r="76" spans="1:31" x14ac:dyDescent="0.3">
      <c r="A76" s="102">
        <v>26</v>
      </c>
      <c r="B76" s="103" t="str">
        <f t="shared" si="5"/>
        <v/>
      </c>
      <c r="C76" s="103" t="str">
        <f t="shared" si="5"/>
        <v/>
      </c>
      <c r="D76" s="103" t="str">
        <f t="shared" si="5"/>
        <v/>
      </c>
      <c r="E76" s="103" t="str">
        <f t="shared" si="5"/>
        <v/>
      </c>
      <c r="F76" s="103" t="str">
        <f t="shared" si="5"/>
        <v/>
      </c>
      <c r="G76" s="103" t="str">
        <f t="shared" si="5"/>
        <v/>
      </c>
      <c r="H76" s="103" t="str">
        <f t="shared" si="5"/>
        <v/>
      </c>
      <c r="I76" s="103" t="str">
        <f t="shared" si="5"/>
        <v/>
      </c>
      <c r="J76" s="103" t="str">
        <f t="shared" si="5"/>
        <v/>
      </c>
      <c r="K76" s="103" t="str">
        <f t="shared" si="5"/>
        <v/>
      </c>
      <c r="L76" s="103" t="str">
        <f t="shared" si="5"/>
        <v/>
      </c>
      <c r="M76" s="103" t="str">
        <f t="shared" si="5"/>
        <v/>
      </c>
      <c r="N76" s="103" t="str">
        <f t="shared" si="5"/>
        <v/>
      </c>
      <c r="O76" s="103" t="str">
        <f t="shared" si="5"/>
        <v/>
      </c>
      <c r="P76" s="103" t="str">
        <f t="shared" si="5"/>
        <v/>
      </c>
      <c r="Q76" s="103" t="str">
        <f t="shared" ref="Q76:AE76" si="6">IF(Q28&gt;0,LN(Q28),"")</f>
        <v/>
      </c>
      <c r="R76" s="103" t="str">
        <f t="shared" si="6"/>
        <v/>
      </c>
      <c r="S76" s="103" t="str">
        <f t="shared" si="6"/>
        <v/>
      </c>
      <c r="T76" s="103" t="str">
        <f t="shared" si="6"/>
        <v/>
      </c>
      <c r="U76" s="103" t="str">
        <f t="shared" si="6"/>
        <v/>
      </c>
      <c r="V76" s="103" t="str">
        <f t="shared" si="6"/>
        <v/>
      </c>
      <c r="W76" s="103" t="str">
        <f t="shared" si="6"/>
        <v/>
      </c>
      <c r="X76" s="103" t="str">
        <f t="shared" si="6"/>
        <v/>
      </c>
      <c r="Y76" s="103" t="str">
        <f t="shared" si="6"/>
        <v/>
      </c>
      <c r="Z76" s="103" t="str">
        <f t="shared" si="6"/>
        <v/>
      </c>
      <c r="AA76" s="103" t="str">
        <f t="shared" si="6"/>
        <v/>
      </c>
      <c r="AB76" s="103" t="str">
        <f t="shared" si="6"/>
        <v/>
      </c>
      <c r="AC76" s="103" t="str">
        <f t="shared" si="6"/>
        <v/>
      </c>
      <c r="AD76" s="103" t="str">
        <f t="shared" si="6"/>
        <v/>
      </c>
      <c r="AE76" s="103" t="str">
        <f t="shared" si="6"/>
        <v/>
      </c>
    </row>
    <row r="77" spans="1:31" x14ac:dyDescent="0.3">
      <c r="A77" s="102">
        <v>27</v>
      </c>
      <c r="B77" s="103" t="str">
        <f t="shared" ref="B77:AE85" si="7">IF(B29&gt;0,LN(B29),"")</f>
        <v/>
      </c>
      <c r="C77" s="103" t="str">
        <f t="shared" si="7"/>
        <v/>
      </c>
      <c r="D77" s="103" t="str">
        <f t="shared" si="7"/>
        <v/>
      </c>
      <c r="E77" s="103" t="str">
        <f t="shared" si="7"/>
        <v/>
      </c>
      <c r="F77" s="103" t="str">
        <f t="shared" si="7"/>
        <v/>
      </c>
      <c r="G77" s="103" t="str">
        <f t="shared" si="7"/>
        <v/>
      </c>
      <c r="H77" s="103" t="str">
        <f t="shared" si="7"/>
        <v/>
      </c>
      <c r="I77" s="103" t="str">
        <f t="shared" si="7"/>
        <v/>
      </c>
      <c r="J77" s="103" t="str">
        <f t="shared" si="7"/>
        <v/>
      </c>
      <c r="K77" s="103" t="str">
        <f t="shared" si="7"/>
        <v/>
      </c>
      <c r="L77" s="103" t="str">
        <f t="shared" si="7"/>
        <v/>
      </c>
      <c r="M77" s="103" t="str">
        <f t="shared" si="7"/>
        <v/>
      </c>
      <c r="N77" s="103" t="str">
        <f t="shared" si="7"/>
        <v/>
      </c>
      <c r="O77" s="103" t="str">
        <f t="shared" si="7"/>
        <v/>
      </c>
      <c r="P77" s="103" t="str">
        <f t="shared" si="7"/>
        <v/>
      </c>
      <c r="Q77" s="103" t="str">
        <f t="shared" si="7"/>
        <v/>
      </c>
      <c r="R77" s="103" t="str">
        <f t="shared" si="7"/>
        <v/>
      </c>
      <c r="S77" s="103" t="str">
        <f t="shared" si="7"/>
        <v/>
      </c>
      <c r="T77" s="103" t="str">
        <f t="shared" si="7"/>
        <v/>
      </c>
      <c r="U77" s="103" t="str">
        <f t="shared" si="7"/>
        <v/>
      </c>
      <c r="V77" s="103" t="str">
        <f t="shared" si="7"/>
        <v/>
      </c>
      <c r="W77" s="103" t="str">
        <f t="shared" si="7"/>
        <v/>
      </c>
      <c r="X77" s="103" t="str">
        <f t="shared" si="7"/>
        <v/>
      </c>
      <c r="Y77" s="103" t="str">
        <f t="shared" si="7"/>
        <v/>
      </c>
      <c r="Z77" s="103" t="str">
        <f t="shared" si="7"/>
        <v/>
      </c>
      <c r="AA77" s="103" t="str">
        <f t="shared" si="7"/>
        <v/>
      </c>
      <c r="AB77" s="103" t="str">
        <f t="shared" si="7"/>
        <v/>
      </c>
      <c r="AC77" s="103" t="str">
        <f t="shared" si="7"/>
        <v/>
      </c>
      <c r="AD77" s="103" t="str">
        <f t="shared" si="7"/>
        <v/>
      </c>
      <c r="AE77" s="103" t="str">
        <f t="shared" si="7"/>
        <v/>
      </c>
    </row>
    <row r="78" spans="1:31" x14ac:dyDescent="0.3">
      <c r="A78" s="102">
        <v>28</v>
      </c>
      <c r="B78" s="103" t="str">
        <f t="shared" si="7"/>
        <v/>
      </c>
      <c r="C78" s="103" t="str">
        <f t="shared" si="7"/>
        <v/>
      </c>
      <c r="D78" s="103" t="str">
        <f t="shared" si="7"/>
        <v/>
      </c>
      <c r="E78" s="103" t="str">
        <f t="shared" si="7"/>
        <v/>
      </c>
      <c r="F78" s="103" t="str">
        <f t="shared" si="7"/>
        <v/>
      </c>
      <c r="G78" s="103" t="str">
        <f t="shared" si="7"/>
        <v/>
      </c>
      <c r="H78" s="103" t="str">
        <f t="shared" si="7"/>
        <v/>
      </c>
      <c r="I78" s="103" t="str">
        <f t="shared" si="7"/>
        <v/>
      </c>
      <c r="J78" s="103" t="str">
        <f t="shared" si="7"/>
        <v/>
      </c>
      <c r="K78" s="103" t="str">
        <f t="shared" si="7"/>
        <v/>
      </c>
      <c r="L78" s="103" t="str">
        <f t="shared" si="7"/>
        <v/>
      </c>
      <c r="M78" s="103" t="str">
        <f t="shared" si="7"/>
        <v/>
      </c>
      <c r="N78" s="103" t="str">
        <f t="shared" si="7"/>
        <v/>
      </c>
      <c r="O78" s="103" t="str">
        <f t="shared" si="7"/>
        <v/>
      </c>
      <c r="P78" s="103" t="str">
        <f t="shared" si="7"/>
        <v/>
      </c>
      <c r="Q78" s="103" t="str">
        <f t="shared" si="7"/>
        <v/>
      </c>
      <c r="R78" s="103" t="str">
        <f t="shared" si="7"/>
        <v/>
      </c>
      <c r="S78" s="103" t="str">
        <f t="shared" si="7"/>
        <v/>
      </c>
      <c r="T78" s="103" t="str">
        <f t="shared" si="7"/>
        <v/>
      </c>
      <c r="U78" s="103" t="str">
        <f t="shared" si="7"/>
        <v/>
      </c>
      <c r="V78" s="103" t="str">
        <f t="shared" si="7"/>
        <v/>
      </c>
      <c r="W78" s="103" t="str">
        <f t="shared" si="7"/>
        <v/>
      </c>
      <c r="X78" s="103" t="str">
        <f t="shared" si="7"/>
        <v/>
      </c>
      <c r="Y78" s="103" t="str">
        <f t="shared" si="7"/>
        <v/>
      </c>
      <c r="Z78" s="103" t="str">
        <f t="shared" si="7"/>
        <v/>
      </c>
      <c r="AA78" s="103" t="str">
        <f t="shared" si="7"/>
        <v/>
      </c>
      <c r="AB78" s="103" t="str">
        <f t="shared" si="7"/>
        <v/>
      </c>
      <c r="AC78" s="103" t="str">
        <f t="shared" si="7"/>
        <v/>
      </c>
      <c r="AD78" s="103" t="str">
        <f t="shared" si="7"/>
        <v/>
      </c>
      <c r="AE78" s="103" t="str">
        <f t="shared" si="7"/>
        <v/>
      </c>
    </row>
    <row r="79" spans="1:31" x14ac:dyDescent="0.3">
      <c r="A79" s="102">
        <v>29</v>
      </c>
      <c r="B79" s="103" t="str">
        <f t="shared" si="7"/>
        <v/>
      </c>
      <c r="C79" s="103" t="str">
        <f t="shared" si="7"/>
        <v/>
      </c>
      <c r="D79" s="103" t="str">
        <f t="shared" si="7"/>
        <v/>
      </c>
      <c r="E79" s="103" t="str">
        <f t="shared" si="7"/>
        <v/>
      </c>
      <c r="F79" s="103" t="str">
        <f t="shared" si="7"/>
        <v/>
      </c>
      <c r="G79" s="103" t="str">
        <f t="shared" si="7"/>
        <v/>
      </c>
      <c r="H79" s="103" t="str">
        <f t="shared" si="7"/>
        <v/>
      </c>
      <c r="I79" s="103" t="str">
        <f t="shared" si="7"/>
        <v/>
      </c>
      <c r="J79" s="103" t="str">
        <f t="shared" si="7"/>
        <v/>
      </c>
      <c r="K79" s="103" t="str">
        <f t="shared" si="7"/>
        <v/>
      </c>
      <c r="L79" s="103" t="str">
        <f t="shared" si="7"/>
        <v/>
      </c>
      <c r="M79" s="103" t="str">
        <f t="shared" si="7"/>
        <v/>
      </c>
      <c r="N79" s="103" t="str">
        <f t="shared" si="7"/>
        <v/>
      </c>
      <c r="O79" s="103" t="str">
        <f t="shared" si="7"/>
        <v/>
      </c>
      <c r="P79" s="103" t="str">
        <f t="shared" si="7"/>
        <v/>
      </c>
      <c r="Q79" s="103" t="str">
        <f t="shared" si="7"/>
        <v/>
      </c>
      <c r="R79" s="103" t="str">
        <f t="shared" si="7"/>
        <v/>
      </c>
      <c r="S79" s="103" t="str">
        <f t="shared" si="7"/>
        <v/>
      </c>
      <c r="T79" s="103" t="str">
        <f t="shared" si="7"/>
        <v/>
      </c>
      <c r="U79" s="103" t="str">
        <f t="shared" si="7"/>
        <v/>
      </c>
      <c r="V79" s="103" t="str">
        <f t="shared" si="7"/>
        <v/>
      </c>
      <c r="W79" s="103" t="str">
        <f t="shared" si="7"/>
        <v/>
      </c>
      <c r="X79" s="103" t="str">
        <f t="shared" si="7"/>
        <v/>
      </c>
      <c r="Y79" s="103" t="str">
        <f t="shared" si="7"/>
        <v/>
      </c>
      <c r="Z79" s="103" t="str">
        <f t="shared" si="7"/>
        <v/>
      </c>
      <c r="AA79" s="103" t="str">
        <f t="shared" si="7"/>
        <v/>
      </c>
      <c r="AB79" s="103" t="str">
        <f t="shared" si="7"/>
        <v/>
      </c>
      <c r="AC79" s="103" t="str">
        <f t="shared" si="7"/>
        <v/>
      </c>
      <c r="AD79" s="103" t="str">
        <f t="shared" si="7"/>
        <v/>
      </c>
      <c r="AE79" s="103" t="str">
        <f t="shared" si="7"/>
        <v/>
      </c>
    </row>
    <row r="80" spans="1:31" x14ac:dyDescent="0.3">
      <c r="A80" s="102">
        <v>30</v>
      </c>
      <c r="B80" s="103" t="str">
        <f t="shared" si="7"/>
        <v/>
      </c>
      <c r="C80" s="103" t="str">
        <f t="shared" si="7"/>
        <v/>
      </c>
      <c r="D80" s="103" t="str">
        <f t="shared" si="7"/>
        <v/>
      </c>
      <c r="E80" s="103" t="str">
        <f t="shared" si="7"/>
        <v/>
      </c>
      <c r="F80" s="103" t="str">
        <f t="shared" si="7"/>
        <v/>
      </c>
      <c r="G80" s="103" t="str">
        <f t="shared" si="7"/>
        <v/>
      </c>
      <c r="H80" s="103" t="str">
        <f t="shared" si="7"/>
        <v/>
      </c>
      <c r="I80" s="103" t="str">
        <f t="shared" si="7"/>
        <v/>
      </c>
      <c r="J80" s="103" t="str">
        <f t="shared" si="7"/>
        <v/>
      </c>
      <c r="K80" s="103" t="str">
        <f t="shared" si="7"/>
        <v/>
      </c>
      <c r="L80" s="103" t="str">
        <f t="shared" si="7"/>
        <v/>
      </c>
      <c r="M80" s="103" t="str">
        <f t="shared" si="7"/>
        <v/>
      </c>
      <c r="N80" s="103" t="str">
        <f t="shared" si="7"/>
        <v/>
      </c>
      <c r="O80" s="103" t="str">
        <f t="shared" si="7"/>
        <v/>
      </c>
      <c r="P80" s="103" t="str">
        <f t="shared" si="7"/>
        <v/>
      </c>
      <c r="Q80" s="103" t="str">
        <f t="shared" si="7"/>
        <v/>
      </c>
      <c r="R80" s="103" t="str">
        <f t="shared" si="7"/>
        <v/>
      </c>
      <c r="S80" s="103" t="str">
        <f t="shared" si="7"/>
        <v/>
      </c>
      <c r="T80" s="103" t="str">
        <f t="shared" si="7"/>
        <v/>
      </c>
      <c r="U80" s="103" t="str">
        <f t="shared" si="7"/>
        <v/>
      </c>
      <c r="V80" s="103" t="str">
        <f t="shared" si="7"/>
        <v/>
      </c>
      <c r="W80" s="103" t="str">
        <f t="shared" si="7"/>
        <v/>
      </c>
      <c r="X80" s="103" t="str">
        <f t="shared" si="7"/>
        <v/>
      </c>
      <c r="Y80" s="103" t="str">
        <f t="shared" si="7"/>
        <v/>
      </c>
      <c r="Z80" s="103" t="str">
        <f t="shared" si="7"/>
        <v/>
      </c>
      <c r="AA80" s="103" t="str">
        <f t="shared" si="7"/>
        <v/>
      </c>
      <c r="AB80" s="103" t="str">
        <f t="shared" si="7"/>
        <v/>
      </c>
      <c r="AC80" s="103" t="str">
        <f t="shared" si="7"/>
        <v/>
      </c>
      <c r="AD80" s="103" t="str">
        <f t="shared" si="7"/>
        <v/>
      </c>
      <c r="AE80" s="103" t="str">
        <f t="shared" si="7"/>
        <v/>
      </c>
    </row>
    <row r="81" spans="1:31" x14ac:dyDescent="0.3">
      <c r="A81" s="102">
        <v>31</v>
      </c>
      <c r="B81" s="103" t="str">
        <f t="shared" si="7"/>
        <v/>
      </c>
      <c r="C81" s="103" t="str">
        <f t="shared" si="7"/>
        <v/>
      </c>
      <c r="D81" s="103" t="str">
        <f t="shared" si="7"/>
        <v/>
      </c>
      <c r="E81" s="103" t="str">
        <f t="shared" si="7"/>
        <v/>
      </c>
      <c r="F81" s="103" t="str">
        <f t="shared" si="7"/>
        <v/>
      </c>
      <c r="G81" s="103" t="str">
        <f t="shared" si="7"/>
        <v/>
      </c>
      <c r="H81" s="103" t="str">
        <f t="shared" si="7"/>
        <v/>
      </c>
      <c r="I81" s="103" t="str">
        <f t="shared" si="7"/>
        <v/>
      </c>
      <c r="J81" s="103" t="str">
        <f t="shared" si="7"/>
        <v/>
      </c>
      <c r="K81" s="103" t="str">
        <f t="shared" si="7"/>
        <v/>
      </c>
      <c r="L81" s="103" t="str">
        <f t="shared" si="7"/>
        <v/>
      </c>
      <c r="M81" s="103" t="str">
        <f t="shared" si="7"/>
        <v/>
      </c>
      <c r="N81" s="103" t="str">
        <f t="shared" si="7"/>
        <v/>
      </c>
      <c r="O81" s="103" t="str">
        <f t="shared" si="7"/>
        <v/>
      </c>
      <c r="P81" s="103" t="str">
        <f t="shared" si="7"/>
        <v/>
      </c>
      <c r="Q81" s="103" t="str">
        <f t="shared" si="7"/>
        <v/>
      </c>
      <c r="R81" s="103" t="str">
        <f t="shared" si="7"/>
        <v/>
      </c>
      <c r="S81" s="103" t="str">
        <f t="shared" si="7"/>
        <v/>
      </c>
      <c r="T81" s="103" t="str">
        <f t="shared" si="7"/>
        <v/>
      </c>
      <c r="U81" s="103" t="str">
        <f t="shared" si="7"/>
        <v/>
      </c>
      <c r="V81" s="103" t="str">
        <f t="shared" si="7"/>
        <v/>
      </c>
      <c r="W81" s="103" t="str">
        <f t="shared" si="7"/>
        <v/>
      </c>
      <c r="X81" s="103" t="str">
        <f t="shared" si="7"/>
        <v/>
      </c>
      <c r="Y81" s="103" t="str">
        <f t="shared" si="7"/>
        <v/>
      </c>
      <c r="Z81" s="103" t="str">
        <f t="shared" si="7"/>
        <v/>
      </c>
      <c r="AA81" s="103" t="str">
        <f t="shared" si="7"/>
        <v/>
      </c>
      <c r="AB81" s="103" t="str">
        <f t="shared" si="7"/>
        <v/>
      </c>
      <c r="AC81" s="103" t="str">
        <f t="shared" si="7"/>
        <v/>
      </c>
      <c r="AD81" s="103" t="str">
        <f t="shared" si="7"/>
        <v/>
      </c>
      <c r="AE81" s="103" t="str">
        <f t="shared" si="7"/>
        <v/>
      </c>
    </row>
    <row r="82" spans="1:31" x14ac:dyDescent="0.3">
      <c r="A82" s="102">
        <v>32</v>
      </c>
      <c r="B82" s="103" t="str">
        <f t="shared" si="7"/>
        <v/>
      </c>
      <c r="C82" s="103" t="str">
        <f t="shared" si="7"/>
        <v/>
      </c>
      <c r="D82" s="103" t="str">
        <f t="shared" si="7"/>
        <v/>
      </c>
      <c r="E82" s="103" t="str">
        <f t="shared" si="7"/>
        <v/>
      </c>
      <c r="F82" s="103" t="str">
        <f t="shared" si="7"/>
        <v/>
      </c>
      <c r="G82" s="103" t="str">
        <f t="shared" si="7"/>
        <v/>
      </c>
      <c r="H82" s="103" t="str">
        <f t="shared" si="7"/>
        <v/>
      </c>
      <c r="I82" s="103" t="str">
        <f t="shared" si="7"/>
        <v/>
      </c>
      <c r="J82" s="103" t="str">
        <f t="shared" si="7"/>
        <v/>
      </c>
      <c r="K82" s="103" t="str">
        <f t="shared" si="7"/>
        <v/>
      </c>
      <c r="L82" s="103" t="str">
        <f t="shared" si="7"/>
        <v/>
      </c>
      <c r="M82" s="103" t="str">
        <f t="shared" si="7"/>
        <v/>
      </c>
      <c r="N82" s="103" t="str">
        <f t="shared" si="7"/>
        <v/>
      </c>
      <c r="O82" s="103" t="str">
        <f t="shared" si="7"/>
        <v/>
      </c>
      <c r="P82" s="103" t="str">
        <f t="shared" si="7"/>
        <v/>
      </c>
      <c r="Q82" s="103" t="str">
        <f t="shared" si="7"/>
        <v/>
      </c>
      <c r="R82" s="103" t="str">
        <f t="shared" si="7"/>
        <v/>
      </c>
      <c r="S82" s="103" t="str">
        <f t="shared" si="7"/>
        <v/>
      </c>
      <c r="T82" s="103" t="str">
        <f t="shared" si="7"/>
        <v/>
      </c>
      <c r="U82" s="103" t="str">
        <f t="shared" si="7"/>
        <v/>
      </c>
      <c r="V82" s="103" t="str">
        <f t="shared" si="7"/>
        <v/>
      </c>
      <c r="W82" s="103" t="str">
        <f t="shared" si="7"/>
        <v/>
      </c>
      <c r="X82" s="103" t="str">
        <f t="shared" si="7"/>
        <v/>
      </c>
      <c r="Y82" s="103" t="str">
        <f t="shared" si="7"/>
        <v/>
      </c>
      <c r="Z82" s="103" t="str">
        <f t="shared" si="7"/>
        <v/>
      </c>
      <c r="AA82" s="103" t="str">
        <f t="shared" si="7"/>
        <v/>
      </c>
      <c r="AB82" s="103" t="str">
        <f t="shared" si="7"/>
        <v/>
      </c>
      <c r="AC82" s="103" t="str">
        <f t="shared" si="7"/>
        <v/>
      </c>
      <c r="AD82" s="103" t="str">
        <f t="shared" si="7"/>
        <v/>
      </c>
      <c r="AE82" s="103" t="str">
        <f t="shared" si="7"/>
        <v/>
      </c>
    </row>
    <row r="83" spans="1:31" x14ac:dyDescent="0.3">
      <c r="A83" s="102">
        <v>33</v>
      </c>
      <c r="B83" s="103" t="str">
        <f t="shared" si="7"/>
        <v/>
      </c>
      <c r="C83" s="103" t="str">
        <f t="shared" si="7"/>
        <v/>
      </c>
      <c r="D83" s="103" t="str">
        <f t="shared" si="7"/>
        <v/>
      </c>
      <c r="E83" s="103" t="str">
        <f t="shared" si="7"/>
        <v/>
      </c>
      <c r="F83" s="103" t="str">
        <f t="shared" si="7"/>
        <v/>
      </c>
      <c r="G83" s="103" t="str">
        <f t="shared" si="7"/>
        <v/>
      </c>
      <c r="H83" s="103" t="str">
        <f t="shared" si="7"/>
        <v/>
      </c>
      <c r="I83" s="103" t="str">
        <f t="shared" si="7"/>
        <v/>
      </c>
      <c r="J83" s="103" t="str">
        <f t="shared" si="7"/>
        <v/>
      </c>
      <c r="K83" s="103" t="str">
        <f t="shared" si="7"/>
        <v/>
      </c>
      <c r="L83" s="103" t="str">
        <f t="shared" si="7"/>
        <v/>
      </c>
      <c r="M83" s="103" t="str">
        <f t="shared" si="7"/>
        <v/>
      </c>
      <c r="N83" s="103" t="str">
        <f t="shared" si="7"/>
        <v/>
      </c>
      <c r="O83" s="103" t="str">
        <f t="shared" si="7"/>
        <v/>
      </c>
      <c r="P83" s="103" t="str">
        <f t="shared" si="7"/>
        <v/>
      </c>
      <c r="Q83" s="103" t="str">
        <f t="shared" si="7"/>
        <v/>
      </c>
      <c r="R83" s="103" t="str">
        <f t="shared" si="7"/>
        <v/>
      </c>
      <c r="S83" s="103" t="str">
        <f t="shared" si="7"/>
        <v/>
      </c>
      <c r="T83" s="103" t="str">
        <f t="shared" si="7"/>
        <v/>
      </c>
      <c r="U83" s="103" t="str">
        <f t="shared" si="7"/>
        <v/>
      </c>
      <c r="V83" s="103" t="str">
        <f t="shared" si="7"/>
        <v/>
      </c>
      <c r="W83" s="103" t="str">
        <f t="shared" si="7"/>
        <v/>
      </c>
      <c r="X83" s="103" t="str">
        <f t="shared" si="7"/>
        <v/>
      </c>
      <c r="Y83" s="103" t="str">
        <f t="shared" si="7"/>
        <v/>
      </c>
      <c r="Z83" s="103" t="str">
        <f t="shared" si="7"/>
        <v/>
      </c>
      <c r="AA83" s="103" t="str">
        <f t="shared" si="7"/>
        <v/>
      </c>
      <c r="AB83" s="103" t="str">
        <f t="shared" si="7"/>
        <v/>
      </c>
      <c r="AC83" s="103" t="str">
        <f t="shared" si="7"/>
        <v/>
      </c>
      <c r="AD83" s="103" t="str">
        <f t="shared" si="7"/>
        <v/>
      </c>
      <c r="AE83" s="103" t="str">
        <f t="shared" si="7"/>
        <v/>
      </c>
    </row>
    <row r="84" spans="1:31" x14ac:dyDescent="0.3">
      <c r="A84" s="102">
        <v>34</v>
      </c>
      <c r="B84" s="103" t="str">
        <f t="shared" si="7"/>
        <v/>
      </c>
      <c r="C84" s="103" t="str">
        <f t="shared" si="7"/>
        <v/>
      </c>
      <c r="D84" s="103" t="str">
        <f t="shared" si="7"/>
        <v/>
      </c>
      <c r="E84" s="103" t="str">
        <f t="shared" si="7"/>
        <v/>
      </c>
      <c r="F84" s="103" t="str">
        <f t="shared" si="7"/>
        <v/>
      </c>
      <c r="G84" s="103" t="str">
        <f t="shared" si="7"/>
        <v/>
      </c>
      <c r="H84" s="103" t="str">
        <f t="shared" si="7"/>
        <v/>
      </c>
      <c r="I84" s="103" t="str">
        <f t="shared" si="7"/>
        <v/>
      </c>
      <c r="J84" s="103" t="str">
        <f t="shared" si="7"/>
        <v/>
      </c>
      <c r="K84" s="103" t="str">
        <f t="shared" si="7"/>
        <v/>
      </c>
      <c r="L84" s="103" t="str">
        <f t="shared" si="7"/>
        <v/>
      </c>
      <c r="M84" s="103" t="str">
        <f t="shared" si="7"/>
        <v/>
      </c>
      <c r="N84" s="103" t="str">
        <f t="shared" si="7"/>
        <v/>
      </c>
      <c r="O84" s="103" t="str">
        <f t="shared" si="7"/>
        <v/>
      </c>
      <c r="P84" s="103" t="str">
        <f t="shared" si="7"/>
        <v/>
      </c>
      <c r="Q84" s="103" t="str">
        <f t="shared" si="7"/>
        <v/>
      </c>
      <c r="R84" s="103" t="str">
        <f t="shared" si="7"/>
        <v/>
      </c>
      <c r="S84" s="103" t="str">
        <f t="shared" si="7"/>
        <v/>
      </c>
      <c r="T84" s="103" t="str">
        <f t="shared" si="7"/>
        <v/>
      </c>
      <c r="U84" s="103" t="str">
        <f t="shared" si="7"/>
        <v/>
      </c>
      <c r="V84" s="103" t="str">
        <f t="shared" si="7"/>
        <v/>
      </c>
      <c r="W84" s="103" t="str">
        <f t="shared" si="7"/>
        <v/>
      </c>
      <c r="X84" s="103" t="str">
        <f t="shared" si="7"/>
        <v/>
      </c>
      <c r="Y84" s="103" t="str">
        <f t="shared" si="7"/>
        <v/>
      </c>
      <c r="Z84" s="103" t="str">
        <f t="shared" si="7"/>
        <v/>
      </c>
      <c r="AA84" s="103" t="str">
        <f t="shared" si="7"/>
        <v/>
      </c>
      <c r="AB84" s="103" t="str">
        <f t="shared" si="7"/>
        <v/>
      </c>
      <c r="AC84" s="103" t="str">
        <f t="shared" si="7"/>
        <v/>
      </c>
      <c r="AD84" s="103" t="str">
        <f t="shared" si="7"/>
        <v/>
      </c>
      <c r="AE84" s="103" t="str">
        <f t="shared" si="7"/>
        <v/>
      </c>
    </row>
    <row r="85" spans="1:31" x14ac:dyDescent="0.3">
      <c r="A85" s="102">
        <v>35</v>
      </c>
      <c r="B85" s="103" t="str">
        <f t="shared" si="7"/>
        <v/>
      </c>
      <c r="C85" s="103" t="str">
        <f t="shared" si="7"/>
        <v/>
      </c>
      <c r="D85" s="103" t="str">
        <f t="shared" si="7"/>
        <v/>
      </c>
      <c r="E85" s="103" t="str">
        <f t="shared" si="7"/>
        <v/>
      </c>
      <c r="F85" s="103" t="str">
        <f t="shared" si="7"/>
        <v/>
      </c>
      <c r="G85" s="103" t="str">
        <f t="shared" si="7"/>
        <v/>
      </c>
      <c r="H85" s="103" t="str">
        <f t="shared" si="7"/>
        <v/>
      </c>
      <c r="I85" s="103" t="str">
        <f t="shared" si="7"/>
        <v/>
      </c>
      <c r="J85" s="103" t="str">
        <f t="shared" si="7"/>
        <v/>
      </c>
      <c r="K85" s="103" t="str">
        <f t="shared" si="7"/>
        <v/>
      </c>
      <c r="L85" s="103" t="str">
        <f t="shared" si="7"/>
        <v/>
      </c>
      <c r="M85" s="103" t="str">
        <f t="shared" si="7"/>
        <v/>
      </c>
      <c r="N85" s="103" t="str">
        <f t="shared" si="7"/>
        <v/>
      </c>
      <c r="O85" s="103" t="str">
        <f t="shared" si="7"/>
        <v/>
      </c>
      <c r="P85" s="103" t="str">
        <f t="shared" si="7"/>
        <v/>
      </c>
      <c r="Q85" s="103" t="str">
        <f t="shared" ref="Q85:AE85" si="8">IF(Q37&gt;0,LN(Q37),"")</f>
        <v/>
      </c>
      <c r="R85" s="103" t="str">
        <f t="shared" si="8"/>
        <v/>
      </c>
      <c r="S85" s="103" t="str">
        <f t="shared" si="8"/>
        <v/>
      </c>
      <c r="T85" s="103" t="str">
        <f t="shared" si="8"/>
        <v/>
      </c>
      <c r="U85" s="103" t="str">
        <f t="shared" si="8"/>
        <v/>
      </c>
      <c r="V85" s="103" t="str">
        <f t="shared" si="8"/>
        <v/>
      </c>
      <c r="W85" s="103" t="str">
        <f t="shared" si="8"/>
        <v/>
      </c>
      <c r="X85" s="103" t="str">
        <f t="shared" si="8"/>
        <v/>
      </c>
      <c r="Y85" s="103" t="str">
        <f t="shared" si="8"/>
        <v/>
      </c>
      <c r="Z85" s="103" t="str">
        <f t="shared" si="8"/>
        <v/>
      </c>
      <c r="AA85" s="103" t="str">
        <f t="shared" si="8"/>
        <v/>
      </c>
      <c r="AB85" s="103" t="str">
        <f t="shared" si="8"/>
        <v/>
      </c>
      <c r="AC85" s="103" t="str">
        <f t="shared" si="8"/>
        <v/>
      </c>
      <c r="AD85" s="103" t="str">
        <f t="shared" si="8"/>
        <v/>
      </c>
      <c r="AE85" s="103" t="str">
        <f t="shared" si="8"/>
        <v/>
      </c>
    </row>
    <row r="86" spans="1:31" x14ac:dyDescent="0.3">
      <c r="B86" s="36"/>
      <c r="C86" s="36"/>
      <c r="D86" s="36"/>
      <c r="E86" s="36"/>
      <c r="F86" s="36"/>
    </row>
    <row r="87" spans="1:31" x14ac:dyDescent="0.3">
      <c r="A87" s="254" t="s">
        <v>65</v>
      </c>
      <c r="B87" s="255"/>
      <c r="C87" s="34">
        <f>COUNT(B51:AE85)</f>
        <v>6</v>
      </c>
    </row>
    <row r="88" spans="1:31" x14ac:dyDescent="0.3">
      <c r="B88" s="37"/>
      <c r="C88" s="37"/>
      <c r="D88" s="37"/>
      <c r="E88" s="37"/>
    </row>
    <row r="92" spans="1:31" x14ac:dyDescent="0.3">
      <c r="A92" s="38" t="s">
        <v>66</v>
      </c>
      <c r="D92" s="104">
        <f>AVERAGE(B51:AE85)</f>
        <v>-7.5149925173028338</v>
      </c>
    </row>
    <row r="93" spans="1:31" x14ac:dyDescent="0.3">
      <c r="E93" s="37"/>
    </row>
    <row r="98" spans="1:5" x14ac:dyDescent="0.3">
      <c r="D98" s="37"/>
    </row>
    <row r="102" spans="1:5" x14ac:dyDescent="0.3">
      <c r="E102" s="34">
        <f>VAR(B51:AE85)</f>
        <v>19.649046490202569</v>
      </c>
    </row>
    <row r="103" spans="1:5" x14ac:dyDescent="0.3">
      <c r="A103" s="39" t="s">
        <v>67</v>
      </c>
    </row>
    <row r="108" spans="1:5" x14ac:dyDescent="0.3">
      <c r="A108" s="106" t="s">
        <v>68</v>
      </c>
      <c r="C108" s="105">
        <f>3</f>
        <v>3</v>
      </c>
    </row>
    <row r="110" spans="1:5" x14ac:dyDescent="0.3">
      <c r="A110" s="39" t="s">
        <v>69</v>
      </c>
    </row>
    <row r="114" spans="1:6" x14ac:dyDescent="0.3">
      <c r="A114" s="253" t="s">
        <v>70</v>
      </c>
      <c r="B114" s="253"/>
      <c r="C114" s="253"/>
      <c r="F114" s="34">
        <f>EXP(4*E102)+2*EXP(3*E102)+3*EXP(2*E102)-3</f>
        <v>1.3610994671461181E+34</v>
      </c>
    </row>
    <row r="117" spans="1:6" x14ac:dyDescent="0.3">
      <c r="A117" s="251" t="s">
        <v>71</v>
      </c>
      <c r="B117" s="251"/>
      <c r="C117" s="251"/>
      <c r="F117" s="34">
        <f>C108*(EXP(E102)-1)^2</f>
        <v>3.4999849984150611E+17</v>
      </c>
    </row>
    <row r="121" spans="1:6" x14ac:dyDescent="0.3">
      <c r="C121" s="75">
        <f>F114/F117+3*(1-1/C108)</f>
        <v>3.8888722887740392E+16</v>
      </c>
    </row>
    <row r="124" spans="1:6" x14ac:dyDescent="0.3">
      <c r="A124" s="39" t="s">
        <v>72</v>
      </c>
    </row>
    <row r="125" spans="1:6" x14ac:dyDescent="0.3">
      <c r="F125" s="76">
        <f>SQRT(EXP(E102)-1)*(EXP(E102)+2)/SQRT(C108)</f>
        <v>3644584909065.6025</v>
      </c>
    </row>
    <row r="128" spans="1:6" x14ac:dyDescent="0.3">
      <c r="A128" s="256" t="s">
        <v>73</v>
      </c>
      <c r="B128" s="251"/>
      <c r="C128" s="251"/>
      <c r="D128" s="251"/>
    </row>
    <row r="130" spans="1:11" x14ac:dyDescent="0.3">
      <c r="A130" s="39" t="s">
        <v>74</v>
      </c>
      <c r="E130" s="34" t="s">
        <v>75</v>
      </c>
    </row>
    <row r="133" spans="1:11" x14ac:dyDescent="0.3">
      <c r="A133" s="252" t="s">
        <v>76</v>
      </c>
      <c r="B133" s="253"/>
      <c r="C133" s="253"/>
      <c r="D133" s="253"/>
      <c r="E133" s="253"/>
      <c r="F133" s="253"/>
      <c r="G133" s="253"/>
      <c r="H133" s="253"/>
      <c r="I133" s="253"/>
    </row>
    <row r="134" spans="1:11" x14ac:dyDescent="0.3">
      <c r="A134" s="251"/>
      <c r="B134" s="251"/>
      <c r="C134" s="251"/>
      <c r="D134" s="251"/>
      <c r="E134" s="251"/>
    </row>
    <row r="136" spans="1:11" x14ac:dyDescent="0.3">
      <c r="A136" s="252" t="s">
        <v>77</v>
      </c>
      <c r="B136" s="253"/>
      <c r="C136" s="253"/>
      <c r="D136" s="253"/>
      <c r="E136" s="253"/>
      <c r="F136" s="251"/>
      <c r="G136" s="251"/>
      <c r="H136" s="251"/>
      <c r="I136" s="251"/>
      <c r="J136" s="86">
        <v>3.484</v>
      </c>
      <c r="K136" s="106" t="s">
        <v>78</v>
      </c>
    </row>
    <row r="138" spans="1:11" x14ac:dyDescent="0.3">
      <c r="A138" s="252" t="s">
        <v>79</v>
      </c>
      <c r="B138" s="253"/>
      <c r="C138" s="253"/>
    </row>
    <row r="146" spans="1:5" x14ac:dyDescent="0.3">
      <c r="A146" s="34" t="s">
        <v>80</v>
      </c>
      <c r="D146" s="34">
        <f>EXP(D92+E102/2)</f>
        <v>10.069698116679646</v>
      </c>
    </row>
    <row r="149" spans="1:5" x14ac:dyDescent="0.3">
      <c r="A149" s="34" t="s">
        <v>81</v>
      </c>
      <c r="D149" s="34">
        <f>EXP(2*D92+E102)</f>
        <v>101.39882016106162</v>
      </c>
    </row>
    <row r="153" spans="1:5" x14ac:dyDescent="0.3">
      <c r="A153" s="34" t="s">
        <v>82</v>
      </c>
      <c r="D153" s="34">
        <f>EXP(E102)-1</f>
        <v>341564293.52881044</v>
      </c>
    </row>
    <row r="157" spans="1:5" x14ac:dyDescent="0.3">
      <c r="A157" s="34" t="s">
        <v>83</v>
      </c>
      <c r="E157" s="34">
        <f>(E102)/C87+(E102^2)/(2*(C87-1))</f>
        <v>41.883343879114619</v>
      </c>
    </row>
    <row r="161" spans="1:8" x14ac:dyDescent="0.3">
      <c r="A161" s="34" t="s">
        <v>84</v>
      </c>
      <c r="H161" s="34">
        <f>SQRT(C108*D149*D153+C108^2*D149*E157)</f>
        <v>322339.39774901641</v>
      </c>
    </row>
    <row r="165" spans="1:8" x14ac:dyDescent="0.3">
      <c r="A165" s="34" t="s">
        <v>85</v>
      </c>
      <c r="D165" s="41">
        <f>D146+(J136/C108)*H161</f>
        <v>374353.5569506411</v>
      </c>
      <c r="E165" s="42"/>
    </row>
    <row r="170" spans="1:8" x14ac:dyDescent="0.3">
      <c r="A170" s="22"/>
      <c r="B170" s="43"/>
    </row>
  </sheetData>
  <sheetProtection algorithmName="SHA-512" hashValue="wS/KwEDO+m2WGCtlas5gjg+bvGGwSOjmOlEwGPrY159bDFJH3m+3Y6kQTomq1e4BNaWdgY99G9I7oRuSqje4tw==" saltValue="WxePdjPmrxlRBYDLSuNUBg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14337" r:id="rId4">
          <objectPr defaultSize="0" autoPict="0" r:id="rId5">
            <anchor moveWithCells="1" sizeWithCells="1">
              <from>
                <xdr:col>1</xdr:col>
                <xdr:colOff>480060</xdr:colOff>
                <xdr:row>88</xdr:row>
                <xdr:rowOff>99060</xdr:rowOff>
              </from>
              <to>
                <xdr:col>2</xdr:col>
                <xdr:colOff>678180</xdr:colOff>
                <xdr:row>93</xdr:row>
                <xdr:rowOff>45720</xdr:rowOff>
              </to>
            </anchor>
          </objectPr>
        </oleObject>
      </mc:Choice>
      <mc:Fallback>
        <oleObject progId="Equation.DSMT4" shapeId="14337" r:id="rId4"/>
      </mc:Fallback>
    </mc:AlternateContent>
    <mc:AlternateContent xmlns:mc="http://schemas.openxmlformats.org/markup-compatibility/2006">
      <mc:Choice Requires="x14">
        <oleObject progId="Equation.DSMT4" shapeId="14338" r:id="rId6">
          <objectPr defaultSize="0" autoPict="0" r:id="rId7">
            <anchor moveWithCells="1" sizeWithCells="1">
              <from>
                <xdr:col>1</xdr:col>
                <xdr:colOff>297180</xdr:colOff>
                <xdr:row>98</xdr:row>
                <xdr:rowOff>0</xdr:rowOff>
              </from>
              <to>
                <xdr:col>3</xdr:col>
                <xdr:colOff>259080</xdr:colOff>
                <xdr:row>104</xdr:row>
                <xdr:rowOff>60960</xdr:rowOff>
              </to>
            </anchor>
          </objectPr>
        </oleObject>
      </mc:Choice>
      <mc:Fallback>
        <oleObject progId="Equation.DSMT4" shapeId="14338" r:id="rId6"/>
      </mc:Fallback>
    </mc:AlternateContent>
    <mc:AlternateContent xmlns:mc="http://schemas.openxmlformats.org/markup-compatibility/2006">
      <mc:Choice Requires="x14">
        <oleObject progId="Equation.DSMT4" shapeId="14339" r:id="rId8">
          <objectPr defaultSize="0" autoPict="0" r:id="rId9">
            <anchor moveWithCells="1" sizeWithCells="1">
              <from>
                <xdr:col>1</xdr:col>
                <xdr:colOff>373380</xdr:colOff>
                <xdr:row>109</xdr:row>
                <xdr:rowOff>30480</xdr:rowOff>
              </from>
              <to>
                <xdr:col>3</xdr:col>
                <xdr:colOff>1356360</xdr:colOff>
                <xdr:row>112</xdr:row>
                <xdr:rowOff>106680</xdr:rowOff>
              </to>
            </anchor>
          </objectPr>
        </oleObject>
      </mc:Choice>
      <mc:Fallback>
        <oleObject progId="Equation.DSMT4" shapeId="14339" r:id="rId8"/>
      </mc:Fallback>
    </mc:AlternateContent>
    <mc:AlternateContent xmlns:mc="http://schemas.openxmlformats.org/markup-compatibility/2006">
      <mc:Choice Requires="x14">
        <oleObject progId="Equation.DSMT4" shapeId="14340" r:id="rId10">
          <objectPr defaultSize="0" autoPict="0" r:id="rId11">
            <anchor moveWithCells="1">
              <from>
                <xdr:col>1</xdr:col>
                <xdr:colOff>541020</xdr:colOff>
                <xdr:row>113</xdr:row>
                <xdr:rowOff>99060</xdr:rowOff>
              </from>
              <to>
                <xdr:col>1</xdr:col>
                <xdr:colOff>1645920</xdr:colOff>
                <xdr:row>114</xdr:row>
                <xdr:rowOff>121920</xdr:rowOff>
              </to>
            </anchor>
          </objectPr>
        </oleObject>
      </mc:Choice>
      <mc:Fallback>
        <oleObject progId="Equation.DSMT4" shapeId="14340" r:id="rId10"/>
      </mc:Fallback>
    </mc:AlternateContent>
    <mc:AlternateContent xmlns:mc="http://schemas.openxmlformats.org/markup-compatibility/2006">
      <mc:Choice Requires="x14">
        <oleObject progId="Equation.DSMT4" shapeId="14341" r:id="rId12">
          <objectPr defaultSize="0" autoPict="0" r:id="rId13">
            <anchor moveWithCells="1">
              <from>
                <xdr:col>1</xdr:col>
                <xdr:colOff>731520</xdr:colOff>
                <xdr:row>115</xdr:row>
                <xdr:rowOff>114300</xdr:rowOff>
              </from>
              <to>
                <xdr:col>1</xdr:col>
                <xdr:colOff>1775460</xdr:colOff>
                <xdr:row>118</xdr:row>
                <xdr:rowOff>175260</xdr:rowOff>
              </to>
            </anchor>
          </objectPr>
        </oleObject>
      </mc:Choice>
      <mc:Fallback>
        <oleObject progId="Equation.DSMT4" shapeId="14341" r:id="rId12"/>
      </mc:Fallback>
    </mc:AlternateContent>
    <mc:AlternateContent xmlns:mc="http://schemas.openxmlformats.org/markup-compatibility/2006">
      <mc:Choice Requires="x14">
        <oleObject progId="Equation.DSMT4" shapeId="14342" r:id="rId14">
          <objectPr defaultSize="0" autoPict="0" r:id="rId15">
            <anchor moveWithCells="1">
              <from>
                <xdr:col>1</xdr:col>
                <xdr:colOff>1394460</xdr:colOff>
                <xdr:row>119</xdr:row>
                <xdr:rowOff>152400</xdr:rowOff>
              </from>
              <to>
                <xdr:col>1</xdr:col>
                <xdr:colOff>1584960</xdr:colOff>
                <xdr:row>121</xdr:row>
                <xdr:rowOff>0</xdr:rowOff>
              </to>
            </anchor>
          </objectPr>
        </oleObject>
      </mc:Choice>
      <mc:Fallback>
        <oleObject progId="Equation.DSMT4" shapeId="14342" r:id="rId14"/>
      </mc:Fallback>
    </mc:AlternateContent>
    <mc:AlternateContent xmlns:mc="http://schemas.openxmlformats.org/markup-compatibility/2006">
      <mc:Choice Requires="x14">
        <oleObject progId="Equation.DSMT4" shapeId="14343" r:id="rId16">
          <objectPr defaultSize="0" autoPict="0" r:id="rId17">
            <anchor moveWithCells="1" sizeWithCells="1">
              <from>
                <xdr:col>2</xdr:col>
                <xdr:colOff>1584960</xdr:colOff>
                <xdr:row>122</xdr:row>
                <xdr:rowOff>60960</xdr:rowOff>
              </from>
              <to>
                <xdr:col>4</xdr:col>
                <xdr:colOff>952500</xdr:colOff>
                <xdr:row>126</xdr:row>
                <xdr:rowOff>99060</xdr:rowOff>
              </to>
            </anchor>
          </objectPr>
        </oleObject>
      </mc:Choice>
      <mc:Fallback>
        <oleObject progId="Equation.DSMT4" shapeId="14343" r:id="rId16"/>
      </mc:Fallback>
    </mc:AlternateContent>
    <mc:AlternateContent xmlns:mc="http://schemas.openxmlformats.org/markup-compatibility/2006">
      <mc:Choice Requires="x14">
        <oleObject progId="Equation.DSMT4" shapeId="14344" r:id="rId18">
          <objectPr defaultSize="0" autoPict="0" r:id="rId15">
            <anchor moveWithCells="1">
              <from>
                <xdr:col>1</xdr:col>
                <xdr:colOff>769620</xdr:colOff>
                <xdr:row>128</xdr:row>
                <xdr:rowOff>175260</xdr:rowOff>
              </from>
              <to>
                <xdr:col>1</xdr:col>
                <xdr:colOff>960120</xdr:colOff>
                <xdr:row>130</xdr:row>
                <xdr:rowOff>38100</xdr:rowOff>
              </to>
            </anchor>
          </objectPr>
        </oleObject>
      </mc:Choice>
      <mc:Fallback>
        <oleObject progId="Equation.DSMT4" shapeId="14344" r:id="rId18"/>
      </mc:Fallback>
    </mc:AlternateContent>
    <mc:AlternateContent xmlns:mc="http://schemas.openxmlformats.org/markup-compatibility/2006">
      <mc:Choice Requires="x14">
        <oleObject progId="Equation.DSMT4" shapeId="14345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160020</xdr:rowOff>
              </from>
              <to>
                <xdr:col>1</xdr:col>
                <xdr:colOff>1699260</xdr:colOff>
                <xdr:row>130</xdr:row>
                <xdr:rowOff>68580</xdr:rowOff>
              </to>
            </anchor>
          </objectPr>
        </oleObject>
      </mc:Choice>
      <mc:Fallback>
        <oleObject progId="Equation.DSMT4" shapeId="14345" r:id="rId19"/>
      </mc:Fallback>
    </mc:AlternateContent>
    <mc:AlternateContent xmlns:mc="http://schemas.openxmlformats.org/markup-compatibility/2006">
      <mc:Choice Requires="x14">
        <oleObject progId="Equation.DSMT4" shapeId="14346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137160</xdr:rowOff>
              </from>
              <to>
                <xdr:col>12</xdr:col>
                <xdr:colOff>304800</xdr:colOff>
                <xdr:row>143</xdr:row>
                <xdr:rowOff>106680</xdr:rowOff>
              </to>
            </anchor>
          </objectPr>
        </oleObject>
      </mc:Choice>
      <mc:Fallback>
        <oleObject progId="Equation.DSMT4" shapeId="14346" r:id="rId21"/>
      </mc:Fallback>
    </mc:AlternateContent>
    <mc:AlternateContent xmlns:mc="http://schemas.openxmlformats.org/markup-compatibility/2006">
      <mc:Choice Requires="x14">
        <oleObject progId="Equation.DSMT4" shapeId="14347" r:id="rId23">
          <objectPr defaultSize="0" autoPict="0" r:id="rId24">
            <anchor moveWithCells="1">
              <from>
                <xdr:col>2</xdr:col>
                <xdr:colOff>327660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175260</xdr:rowOff>
              </to>
            </anchor>
          </objectPr>
        </oleObject>
      </mc:Choice>
      <mc:Fallback>
        <oleObject progId="Equation.DSMT4" shapeId="14347" r:id="rId23"/>
      </mc:Fallback>
    </mc:AlternateContent>
    <mc:AlternateContent xmlns:mc="http://schemas.openxmlformats.org/markup-compatibility/2006">
      <mc:Choice Requires="x14">
        <oleObject progId="Equation.DSMT4" shapeId="14348" r:id="rId25">
          <objectPr defaultSize="0" autoPict="0" r:id="rId26">
            <anchor moveWithCells="1">
              <from>
                <xdr:col>2</xdr:col>
                <xdr:colOff>335280</xdr:colOff>
                <xdr:row>147</xdr:row>
                <xdr:rowOff>137160</xdr:rowOff>
              </from>
              <to>
                <xdr:col>2</xdr:col>
                <xdr:colOff>1013460</xdr:colOff>
                <xdr:row>150</xdr:row>
                <xdr:rowOff>45720</xdr:rowOff>
              </to>
            </anchor>
          </objectPr>
        </oleObject>
      </mc:Choice>
      <mc:Fallback>
        <oleObject progId="Equation.DSMT4" shapeId="14348" r:id="rId25"/>
      </mc:Fallback>
    </mc:AlternateContent>
    <mc:AlternateContent xmlns:mc="http://schemas.openxmlformats.org/markup-compatibility/2006">
      <mc:Choice Requires="x14">
        <oleObject progId="Equation.DSMT4" shapeId="14349" r:id="rId27">
          <objectPr defaultSize="0" autoPict="0" r:id="rId28">
            <anchor moveWithCells="1">
              <from>
                <xdr:col>2</xdr:col>
                <xdr:colOff>365760</xdr:colOff>
                <xdr:row>151</xdr:row>
                <xdr:rowOff>83820</xdr:rowOff>
              </from>
              <to>
                <xdr:col>2</xdr:col>
                <xdr:colOff>1074420</xdr:colOff>
                <xdr:row>153</xdr:row>
                <xdr:rowOff>137160</xdr:rowOff>
              </to>
            </anchor>
          </objectPr>
        </oleObject>
      </mc:Choice>
      <mc:Fallback>
        <oleObject progId="Equation.DSMT4" shapeId="14349" r:id="rId27"/>
      </mc:Fallback>
    </mc:AlternateContent>
    <mc:AlternateContent xmlns:mc="http://schemas.openxmlformats.org/markup-compatibility/2006">
      <mc:Choice Requires="x14">
        <oleObject progId="Equation.DSMT4" shapeId="14350" r:id="rId29">
          <objectPr defaultSize="0" autoPict="0" r:id="rId30">
            <anchor moveWithCells="1">
              <from>
                <xdr:col>2</xdr:col>
                <xdr:colOff>335280</xdr:colOff>
                <xdr:row>154</xdr:row>
                <xdr:rowOff>160020</xdr:rowOff>
              </from>
              <to>
                <xdr:col>2</xdr:col>
                <xdr:colOff>1127760</xdr:colOff>
                <xdr:row>157</xdr:row>
                <xdr:rowOff>60960</xdr:rowOff>
              </to>
            </anchor>
          </objectPr>
        </oleObject>
      </mc:Choice>
      <mc:Fallback>
        <oleObject progId="Equation.DSMT4" shapeId="14350" r:id="rId29"/>
      </mc:Fallback>
    </mc:AlternateContent>
    <mc:AlternateContent xmlns:mc="http://schemas.openxmlformats.org/markup-compatibility/2006">
      <mc:Choice Requires="x14">
        <oleObject progId="Equation.DSMT4" shapeId="14351" r:id="rId31">
          <objectPr defaultSize="0" autoPict="0" r:id="rId32">
            <anchor moveWithCells="1">
              <from>
                <xdr:col>2</xdr:col>
                <xdr:colOff>160020</xdr:colOff>
                <xdr:row>158</xdr:row>
                <xdr:rowOff>121920</xdr:rowOff>
              </from>
              <to>
                <xdr:col>3</xdr:col>
                <xdr:colOff>1036320</xdr:colOff>
                <xdr:row>161</xdr:row>
                <xdr:rowOff>60960</xdr:rowOff>
              </to>
            </anchor>
          </objectPr>
        </oleObject>
      </mc:Choice>
      <mc:Fallback>
        <oleObject progId="Equation.DSMT4" shapeId="14351" r:id="rId31"/>
      </mc:Fallback>
    </mc:AlternateContent>
    <mc:AlternateContent xmlns:mc="http://schemas.openxmlformats.org/markup-compatibility/2006">
      <mc:Choice Requires="x14">
        <oleObject progId="Equation.DSMT4" shapeId="14352" r:id="rId33">
          <objectPr defaultSize="0" autoPict="0" r:id="rId22">
            <anchor moveWithCells="1" sizeWithCells="1">
              <from>
                <xdr:col>0</xdr:col>
                <xdr:colOff>60960</xdr:colOff>
                <xdr:row>165</xdr:row>
                <xdr:rowOff>114300</xdr:rowOff>
              </from>
              <to>
                <xdr:col>7</xdr:col>
                <xdr:colOff>251460</xdr:colOff>
                <xdr:row>172</xdr:row>
                <xdr:rowOff>83820</xdr:rowOff>
              </to>
            </anchor>
          </objectPr>
        </oleObject>
      </mc:Choice>
      <mc:Fallback>
        <oleObject progId="Equation.DSMT4" shapeId="14352" r:id="rId3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6178A-2C34-43E0-9CF8-D0938F5DC120}">
  <sheetPr>
    <tabColor theme="3" tint="0.59999389629810485"/>
  </sheetPr>
  <dimension ref="A2:AE110"/>
  <sheetViews>
    <sheetView workbookViewId="0">
      <pane xSplit="1" ySplit="9" topLeftCell="B79" activePane="bottomRight" state="frozen"/>
      <selection activeCell="B1" sqref="B1"/>
      <selection pane="topRight" activeCell="B1" sqref="B1"/>
      <selection pane="bottomLeft" activeCell="B1" sqref="B1"/>
      <selection pane="bottomRight" activeCell="A93" sqref="A93:XFD93"/>
    </sheetView>
  </sheetViews>
  <sheetFormatPr defaultColWidth="9.109375" defaultRowHeight="14.4" x14ac:dyDescent="0.3"/>
  <cols>
    <col min="1" max="13" width="9.109375" style="34"/>
    <col min="14" max="14" width="12" style="34" bestFit="1" customWidth="1"/>
    <col min="15" max="15" width="9.109375" style="34"/>
    <col min="16" max="16" width="12.6640625" style="34" bestFit="1" customWidth="1"/>
    <col min="17" max="21" width="9.109375" style="34"/>
    <col min="22" max="22" width="12" style="34" bestFit="1" customWidth="1"/>
    <col min="23" max="24" width="9.109375" style="34"/>
    <col min="25" max="25" width="12" style="34" bestFit="1" customWidth="1"/>
    <col min="26" max="29" width="9.109375" style="34"/>
    <col min="30" max="30" width="12" style="34" bestFit="1" customWidth="1"/>
    <col min="31" max="31" width="19.44140625" style="34" customWidth="1"/>
    <col min="32" max="16384" width="9.109375" style="34"/>
  </cols>
  <sheetData>
    <row r="2" spans="1:31" x14ac:dyDescent="0.3">
      <c r="P2" s="34" t="s">
        <v>86</v>
      </c>
    </row>
    <row r="3" spans="1:31" x14ac:dyDescent="0.3">
      <c r="N3" s="34" t="s">
        <v>87</v>
      </c>
    </row>
    <row r="4" spans="1:31" x14ac:dyDescent="0.3">
      <c r="N4" s="34" t="s">
        <v>88</v>
      </c>
    </row>
    <row r="5" spans="1:31" x14ac:dyDescent="0.3">
      <c r="A5" s="44" t="s">
        <v>89</v>
      </c>
      <c r="B5" s="44" t="s">
        <v>90</v>
      </c>
      <c r="C5" s="44"/>
      <c r="V5" s="34" t="s">
        <v>91</v>
      </c>
    </row>
    <row r="6" spans="1:31" x14ac:dyDescent="0.3">
      <c r="M6" s="45"/>
      <c r="AD6" s="34" t="s">
        <v>92</v>
      </c>
      <c r="AE6" s="34" t="s">
        <v>93</v>
      </c>
    </row>
    <row r="7" spans="1:31" ht="15" thickBot="1" x14ac:dyDescent="0.35">
      <c r="A7" s="46">
        <v>0.10100000000000001</v>
      </c>
      <c r="D7" s="75">
        <v>3.8888722887740392E+16</v>
      </c>
      <c r="F7" s="76">
        <v>3644584909065.6025</v>
      </c>
    </row>
    <row r="8" spans="1:31" ht="15" thickTop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">
      <c r="B9" s="34">
        <v>-5</v>
      </c>
      <c r="C9" s="48" t="s">
        <v>94</v>
      </c>
      <c r="G9" s="34">
        <f t="shared" ref="G9:G72" si="0">(1-($F$7/6)*(3*B9-B9^3)+(($D$7-3)*(3-6*B9^2+B9^4))/24)</f>
        <v>7.744669134574967E+17</v>
      </c>
      <c r="N9" s="34">
        <f t="shared" ref="N9:N72" si="1">NORMDIST(B9,0,1,FALSE)</f>
        <v>1.4867195147342977E-6</v>
      </c>
      <c r="P9" s="34">
        <f t="shared" ref="P9:P72" si="2">G9*N9</f>
        <v>1151415073753.2988</v>
      </c>
      <c r="V9" s="34">
        <f t="shared" ref="V9:V72" si="3">ABS(P9)</f>
        <v>1151415073753.2988</v>
      </c>
      <c r="Y9" s="34">
        <f>($A$7/2)*V9</f>
        <v>58146461224.541595</v>
      </c>
      <c r="AD9" s="34">
        <f>Y9</f>
        <v>58146461224.541595</v>
      </c>
      <c r="AE9" s="34">
        <f t="shared" ref="AE9:AE72" si="4">AD9/SUM($Y$9:$Y$108)</f>
        <v>1.2818019651612921E-5</v>
      </c>
    </row>
    <row r="10" spans="1:31" x14ac:dyDescent="0.3">
      <c r="A10" s="34">
        <v>1</v>
      </c>
      <c r="B10" s="34">
        <f t="shared" ref="B10:B73" si="5">$B$9+A10*$A$7</f>
        <v>-4.899</v>
      </c>
      <c r="G10" s="34">
        <f t="shared" si="0"/>
        <v>7.0480928904075469E+17</v>
      </c>
      <c r="N10" s="34">
        <f t="shared" si="1"/>
        <v>2.4509397556839956E-6</v>
      </c>
      <c r="P10" s="34">
        <f t="shared" si="2"/>
        <v>1727445106685.3579</v>
      </c>
      <c r="V10" s="34">
        <f t="shared" si="3"/>
        <v>1727445106685.3579</v>
      </c>
      <c r="Y10" s="34">
        <f t="shared" ref="Y10:Y73" si="6">($A$7)*V10</f>
        <v>174471955775.22116</v>
      </c>
      <c r="AD10" s="34">
        <f t="shared" ref="AD10:AD73" si="7">Y10+AD9</f>
        <v>232618416999.76276</v>
      </c>
      <c r="AE10" s="34">
        <f t="shared" si="4"/>
        <v>5.1279258920258648E-5</v>
      </c>
    </row>
    <row r="11" spans="1:31" x14ac:dyDescent="0.3">
      <c r="A11" s="34">
        <v>2</v>
      </c>
      <c r="B11" s="34">
        <f t="shared" si="5"/>
        <v>-4.798</v>
      </c>
      <c r="G11" s="34">
        <f t="shared" si="0"/>
        <v>6.3971395400210432E+17</v>
      </c>
      <c r="N11" s="34">
        <f t="shared" si="1"/>
        <v>3.9995026854766194E-6</v>
      </c>
      <c r="P11" s="34">
        <f t="shared" si="2"/>
        <v>2558537676968.2827</v>
      </c>
      <c r="V11" s="34">
        <f t="shared" si="3"/>
        <v>2558537676968.2827</v>
      </c>
      <c r="Y11" s="34">
        <f t="shared" si="6"/>
        <v>258412305373.79657</v>
      </c>
      <c r="AD11" s="34">
        <f t="shared" si="7"/>
        <v>491030722373.55933</v>
      </c>
      <c r="AE11" s="34">
        <f t="shared" si="4"/>
        <v>1.0824461740886609E-4</v>
      </c>
    </row>
    <row r="12" spans="1:31" x14ac:dyDescent="0.3">
      <c r="A12" s="34">
        <v>3</v>
      </c>
      <c r="B12" s="34">
        <f t="shared" si="5"/>
        <v>-4.6970000000000001</v>
      </c>
      <c r="G12" s="34">
        <f t="shared" si="0"/>
        <v>5.7898664681031117E+17</v>
      </c>
      <c r="N12" s="34">
        <f t="shared" si="1"/>
        <v>6.4602468217096111E-6</v>
      </c>
      <c r="P12" s="34">
        <f t="shared" si="2"/>
        <v>3740396644868.6177</v>
      </c>
      <c r="V12" s="34">
        <f t="shared" si="3"/>
        <v>3740396644868.6177</v>
      </c>
      <c r="Y12" s="34">
        <f t="shared" si="6"/>
        <v>377780061131.73041</v>
      </c>
      <c r="AD12" s="34">
        <f t="shared" si="7"/>
        <v>868810783505.28979</v>
      </c>
      <c r="AE12" s="34">
        <f t="shared" si="4"/>
        <v>1.9152384275801333E-4</v>
      </c>
    </row>
    <row r="13" spans="1:31" x14ac:dyDescent="0.3">
      <c r="A13" s="34">
        <v>4</v>
      </c>
      <c r="B13" s="34">
        <f t="shared" si="5"/>
        <v>-4.5960000000000001</v>
      </c>
      <c r="G13" s="34">
        <f t="shared" si="0"/>
        <v>5.224371527102409E+17</v>
      </c>
      <c r="N13" s="34">
        <f t="shared" si="1"/>
        <v>1.0329088331249594E-5</v>
      </c>
      <c r="P13" s="34">
        <f t="shared" si="2"/>
        <v>5396299497870.6113</v>
      </c>
      <c r="V13" s="34">
        <f t="shared" si="3"/>
        <v>5396299497870.6113</v>
      </c>
      <c r="Y13" s="34">
        <f t="shared" si="6"/>
        <v>545026249284.93176</v>
      </c>
      <c r="AD13" s="34">
        <f t="shared" si="7"/>
        <v>1413837032790.2217</v>
      </c>
      <c r="AE13" s="34">
        <f t="shared" si="4"/>
        <v>3.1167143260017087E-4</v>
      </c>
    </row>
    <row r="14" spans="1:31" x14ac:dyDescent="0.3">
      <c r="A14" s="34">
        <v>5</v>
      </c>
      <c r="B14" s="34">
        <f t="shared" si="5"/>
        <v>-4.4950000000000001</v>
      </c>
      <c r="G14" s="34">
        <f t="shared" si="0"/>
        <v>4.6987930372285632E+17</v>
      </c>
      <c r="N14" s="34">
        <f t="shared" si="1"/>
        <v>1.6347247339999862E-5</v>
      </c>
      <c r="P14" s="34">
        <f t="shared" si="2"/>
        <v>7681233197904.4502</v>
      </c>
      <c r="V14" s="34">
        <f t="shared" si="3"/>
        <v>7681233197904.4502</v>
      </c>
      <c r="Y14" s="34">
        <f t="shared" si="6"/>
        <v>775804552988.34949</v>
      </c>
      <c r="AD14" s="34">
        <f t="shared" si="7"/>
        <v>2189641585778.5713</v>
      </c>
      <c r="AE14" s="34">
        <f t="shared" si="4"/>
        <v>4.8269264002350946E-4</v>
      </c>
    </row>
    <row r="15" spans="1:31" x14ac:dyDescent="0.3">
      <c r="A15" s="34">
        <v>6</v>
      </c>
      <c r="B15" s="34">
        <f t="shared" si="5"/>
        <v>-4.3940000000000001</v>
      </c>
      <c r="G15" s="34">
        <f t="shared" si="0"/>
        <v>4.2113097864521786E+17</v>
      </c>
      <c r="N15" s="34">
        <f t="shared" si="1"/>
        <v>2.5609260510355175E-5</v>
      </c>
      <c r="P15" s="34">
        <f t="shared" si="2"/>
        <v>10784852941106.207</v>
      </c>
      <c r="V15" s="34">
        <f t="shared" si="3"/>
        <v>10784852941106.207</v>
      </c>
      <c r="Y15" s="34">
        <f t="shared" si="6"/>
        <v>1089270147051.7269</v>
      </c>
      <c r="AD15" s="34">
        <f t="shared" si="7"/>
        <v>3278911732830.2983</v>
      </c>
      <c r="AE15" s="34">
        <f t="shared" si="4"/>
        <v>7.2281535526333798E-4</v>
      </c>
    </row>
    <row r="16" spans="1:31" x14ac:dyDescent="0.3">
      <c r="A16" s="34">
        <v>7</v>
      </c>
      <c r="B16" s="34">
        <f t="shared" si="5"/>
        <v>-4.2930000000000001</v>
      </c>
      <c r="G16" s="34">
        <f t="shared" si="0"/>
        <v>3.760141030504855E+17</v>
      </c>
      <c r="N16" s="34">
        <f t="shared" si="1"/>
        <v>3.97117663248513E-5</v>
      </c>
      <c r="P16" s="34">
        <f t="shared" si="2"/>
        <v>14932184195189.438</v>
      </c>
      <c r="V16" s="34">
        <f t="shared" si="3"/>
        <v>14932184195189.438</v>
      </c>
      <c r="Y16" s="34">
        <f t="shared" si="6"/>
        <v>1508150603714.1333</v>
      </c>
      <c r="AD16" s="34">
        <f t="shared" si="7"/>
        <v>4787062336544.4316</v>
      </c>
      <c r="AE16" s="34">
        <f t="shared" si="4"/>
        <v>1.0552776181231196E-3</v>
      </c>
    </row>
    <row r="17" spans="1:31" x14ac:dyDescent="0.3">
      <c r="A17" s="34">
        <v>8</v>
      </c>
      <c r="B17" s="34">
        <f t="shared" si="5"/>
        <v>-4.1920000000000002</v>
      </c>
      <c r="G17" s="34">
        <f t="shared" si="0"/>
        <v>3.3435464928791597E+17</v>
      </c>
      <c r="N17" s="34">
        <f t="shared" si="1"/>
        <v>6.0955252216615318E-5</v>
      </c>
      <c r="P17" s="34">
        <f t="shared" si="2"/>
        <v>20380671977142.879</v>
      </c>
      <c r="V17" s="34">
        <f t="shared" si="3"/>
        <v>20380671977142.879</v>
      </c>
      <c r="Y17" s="34">
        <f t="shared" si="6"/>
        <v>2058447869691.4309</v>
      </c>
      <c r="AD17" s="34">
        <f t="shared" si="7"/>
        <v>6845510206235.8623</v>
      </c>
      <c r="AE17" s="34">
        <f t="shared" si="4"/>
        <v>1.5090494331203362E-3</v>
      </c>
    </row>
    <row r="18" spans="1:31" x14ac:dyDescent="0.3">
      <c r="A18" s="34">
        <v>9</v>
      </c>
      <c r="B18" s="34">
        <f t="shared" si="5"/>
        <v>-4.0910000000000002</v>
      </c>
      <c r="G18" s="34">
        <f t="shared" si="0"/>
        <v>2.9598263648286438E+17</v>
      </c>
      <c r="N18" s="34">
        <f t="shared" si="1"/>
        <v>9.2613185614433534E-5</v>
      </c>
      <c r="P18" s="34">
        <f t="shared" si="2"/>
        <v>27411894851236.926</v>
      </c>
      <c r="V18" s="34">
        <f t="shared" si="3"/>
        <v>27411894851236.926</v>
      </c>
      <c r="Y18" s="34">
        <f t="shared" si="6"/>
        <v>2768601379974.9297</v>
      </c>
      <c r="AD18" s="34">
        <f t="shared" si="7"/>
        <v>9614111586210.793</v>
      </c>
      <c r="AE18" s="34">
        <f t="shared" si="4"/>
        <v>2.1193700983618362E-3</v>
      </c>
    </row>
    <row r="19" spans="1:31" x14ac:dyDescent="0.3">
      <c r="A19" s="34">
        <v>10</v>
      </c>
      <c r="B19" s="34">
        <f t="shared" si="5"/>
        <v>-3.99</v>
      </c>
      <c r="G19" s="34">
        <f t="shared" si="0"/>
        <v>2.6073213053678413E+17</v>
      </c>
      <c r="N19" s="34">
        <f t="shared" si="1"/>
        <v>1.3928497646575994E-4</v>
      </c>
      <c r="P19" s="34">
        <f t="shared" si="2"/>
        <v>36316068665683.422</v>
      </c>
      <c r="V19" s="34">
        <f t="shared" si="3"/>
        <v>36316068665683.422</v>
      </c>
      <c r="Y19" s="34">
        <f t="shared" si="6"/>
        <v>3667922935234.0259</v>
      </c>
      <c r="AD19" s="34">
        <f t="shared" si="7"/>
        <v>13282034521444.818</v>
      </c>
      <c r="AE19" s="34">
        <f t="shared" si="4"/>
        <v>2.9279405130406212E-3</v>
      </c>
    </row>
    <row r="20" spans="1:31" x14ac:dyDescent="0.3">
      <c r="A20" s="34">
        <v>11</v>
      </c>
      <c r="B20" s="34">
        <f t="shared" si="5"/>
        <v>-3.8890000000000002</v>
      </c>
      <c r="G20" s="34">
        <f t="shared" si="0"/>
        <v>2.2844124412722666E+17</v>
      </c>
      <c r="N20" s="34">
        <f t="shared" si="1"/>
        <v>2.0735069214939127E-4</v>
      </c>
      <c r="P20" s="34">
        <f t="shared" si="2"/>
        <v>47367450085248.508</v>
      </c>
      <c r="V20" s="34">
        <f t="shared" si="3"/>
        <v>47367450085248.508</v>
      </c>
      <c r="Y20" s="34">
        <f t="shared" si="6"/>
        <v>4784112458610.0996</v>
      </c>
      <c r="AD20" s="34">
        <f t="shared" si="7"/>
        <v>18066146980054.918</v>
      </c>
      <c r="AE20" s="34">
        <f t="shared" si="4"/>
        <v>3.9825678492285063E-3</v>
      </c>
    </row>
    <row r="21" spans="1:31" x14ac:dyDescent="0.3">
      <c r="A21" s="34">
        <v>12</v>
      </c>
      <c r="B21" s="34">
        <f t="shared" si="5"/>
        <v>-3.7879999999999998</v>
      </c>
      <c r="G21" s="34">
        <f t="shared" si="0"/>
        <v>1.9895213670784134E+17</v>
      </c>
      <c r="N21" s="34">
        <f t="shared" si="1"/>
        <v>3.0554590364653618E-4</v>
      </c>
      <c r="P21" s="34">
        <f t="shared" si="2"/>
        <v>60789010392806.586</v>
      </c>
      <c r="V21" s="34">
        <f t="shared" si="3"/>
        <v>60789010392806.586</v>
      </c>
      <c r="Y21" s="34">
        <f t="shared" si="6"/>
        <v>6139690049673.4658</v>
      </c>
      <c r="AD21" s="34">
        <f t="shared" si="7"/>
        <v>24205837029728.383</v>
      </c>
      <c r="AE21" s="34">
        <f t="shared" si="4"/>
        <v>5.3360236925277171E-3</v>
      </c>
    </row>
    <row r="22" spans="1:31" x14ac:dyDescent="0.3">
      <c r="A22" s="34">
        <v>13</v>
      </c>
      <c r="B22" s="34">
        <f t="shared" si="5"/>
        <v>-3.6869999999999998</v>
      </c>
      <c r="G22" s="34">
        <f t="shared" si="0"/>
        <v>1.7211101450837597E+17</v>
      </c>
      <c r="N22" s="34">
        <f t="shared" si="1"/>
        <v>4.4567390271459394E-4</v>
      </c>
      <c r="P22" s="34">
        <f t="shared" si="2"/>
        <v>76705387536116.016</v>
      </c>
      <c r="V22" s="34">
        <f t="shared" si="3"/>
        <v>76705387536116.016</v>
      </c>
      <c r="Y22" s="34">
        <f t="shared" si="6"/>
        <v>7747244141147.7178</v>
      </c>
      <c r="AD22" s="34">
        <f t="shared" si="7"/>
        <v>31953081170876.102</v>
      </c>
      <c r="AE22" s="34">
        <f t="shared" si="4"/>
        <v>7.0438546689236053E-3</v>
      </c>
    </row>
    <row r="23" spans="1:31" x14ac:dyDescent="0.3">
      <c r="A23" s="34">
        <v>14</v>
      </c>
      <c r="B23" s="34">
        <f t="shared" si="5"/>
        <v>-3.5859999999999999</v>
      </c>
      <c r="G23" s="34">
        <f t="shared" si="0"/>
        <v>1.4776813053467597E+17</v>
      </c>
      <c r="N23" s="34">
        <f t="shared" si="1"/>
        <v>6.4346911127639178E-4</v>
      </c>
      <c r="P23" s="34">
        <f t="shared" si="2"/>
        <v>95084227630121.797</v>
      </c>
      <c r="V23" s="34">
        <f t="shared" si="3"/>
        <v>95084227630121.797</v>
      </c>
      <c r="Y23" s="34">
        <f t="shared" si="6"/>
        <v>9603506990642.3027</v>
      </c>
      <c r="AD23" s="34">
        <f t="shared" si="7"/>
        <v>41556588161518.406</v>
      </c>
      <c r="AE23" s="34">
        <f t="shared" si="4"/>
        <v>9.1608870512571283E-3</v>
      </c>
    </row>
    <row r="24" spans="1:31" x14ac:dyDescent="0.3">
      <c r="A24" s="34">
        <v>15</v>
      </c>
      <c r="B24" s="34">
        <f t="shared" si="5"/>
        <v>-3.4849999999999999</v>
      </c>
      <c r="G24" s="34">
        <f t="shared" si="0"/>
        <v>1.257777845686851E+17</v>
      </c>
      <c r="N24" s="34">
        <f t="shared" si="1"/>
        <v>9.196190652258089E-4</v>
      </c>
      <c r="P24" s="34">
        <f t="shared" si="2"/>
        <v>115667648671227.38</v>
      </c>
      <c r="V24" s="34">
        <f t="shared" si="3"/>
        <v>115667648671227.38</v>
      </c>
      <c r="Y24" s="34">
        <f t="shared" si="6"/>
        <v>11682432515793.965</v>
      </c>
      <c r="AD24" s="34">
        <f t="shared" si="7"/>
        <v>53239020677312.375</v>
      </c>
      <c r="AE24" s="34">
        <f t="shared" si="4"/>
        <v>1.1736205418230877E-2</v>
      </c>
    </row>
    <row r="25" spans="1:31" x14ac:dyDescent="0.3">
      <c r="A25" s="34">
        <v>16</v>
      </c>
      <c r="B25" s="34">
        <f t="shared" si="5"/>
        <v>-3.3839999999999999</v>
      </c>
      <c r="G25" s="34">
        <f t="shared" si="0"/>
        <v>1.059983231684451E+17</v>
      </c>
      <c r="N25" s="34">
        <f t="shared" si="1"/>
        <v>1.3009421669529307E-3</v>
      </c>
      <c r="P25" s="34">
        <f t="shared" si="2"/>
        <v>137897688236134.02</v>
      </c>
      <c r="V25" s="34">
        <f t="shared" si="3"/>
        <v>137897688236134.02</v>
      </c>
      <c r="Y25" s="34">
        <f t="shared" si="6"/>
        <v>13927666511849.537</v>
      </c>
      <c r="AD25" s="34">
        <f t="shared" si="7"/>
        <v>67166687189161.914</v>
      </c>
      <c r="AE25" s="34">
        <f t="shared" si="4"/>
        <v>1.4806471420500494E-2</v>
      </c>
    </row>
    <row r="26" spans="1:31" x14ac:dyDescent="0.3">
      <c r="A26" s="34">
        <v>17</v>
      </c>
      <c r="B26" s="34">
        <f t="shared" si="5"/>
        <v>-3.2829999999999999</v>
      </c>
      <c r="G26" s="34">
        <f t="shared" si="0"/>
        <v>8.8292139668095824E+16</v>
      </c>
      <c r="N26" s="34">
        <f t="shared" si="1"/>
        <v>1.8217038523946315E-3</v>
      </c>
      <c r="P26" s="34">
        <f t="shared" si="2"/>
        <v>160842130969535.03</v>
      </c>
      <c r="V26" s="34">
        <f t="shared" si="3"/>
        <v>160842130969535.03</v>
      </c>
      <c r="Y26" s="34">
        <f t="shared" si="6"/>
        <v>16245055227923.039</v>
      </c>
      <c r="AD26" s="34">
        <f t="shared" si="7"/>
        <v>83411742417084.953</v>
      </c>
      <c r="AE26" s="34">
        <f t="shared" si="4"/>
        <v>1.838759110977865E-2</v>
      </c>
    </row>
    <row r="27" spans="1:31" x14ac:dyDescent="0.3">
      <c r="A27" s="34">
        <v>18</v>
      </c>
      <c r="B27" s="34">
        <f t="shared" si="5"/>
        <v>-3.1819999999999999</v>
      </c>
      <c r="G27" s="34">
        <f t="shared" si="0"/>
        <v>7.2525674177875168E+16</v>
      </c>
      <c r="N27" s="34">
        <f t="shared" si="1"/>
        <v>2.5250345499379808E-3</v>
      </c>
      <c r="P27" s="34">
        <f t="shared" si="2"/>
        <v>183129833056679.66</v>
      </c>
      <c r="V27" s="34">
        <f t="shared" si="3"/>
        <v>183129833056679.66</v>
      </c>
      <c r="Y27" s="34">
        <f t="shared" si="6"/>
        <v>18496113138724.645</v>
      </c>
      <c r="AD27" s="34">
        <f t="shared" si="7"/>
        <v>101907855555809.59</v>
      </c>
      <c r="AE27" s="34">
        <f t="shared" si="4"/>
        <v>2.2464942279527285E-2</v>
      </c>
    </row>
    <row r="28" spans="1:31" x14ac:dyDescent="0.3">
      <c r="A28" s="34">
        <v>19</v>
      </c>
      <c r="B28" s="34">
        <f t="shared" si="5"/>
        <v>-3.081</v>
      </c>
      <c r="G28" s="34">
        <f t="shared" si="0"/>
        <v>5.8569413584119176E+16</v>
      </c>
      <c r="N28" s="34">
        <f t="shared" si="1"/>
        <v>3.4643888734137819E-3</v>
      </c>
      <c r="P28" s="34">
        <f t="shared" si="2"/>
        <v>202907224743192.5</v>
      </c>
      <c r="V28" s="34">
        <f t="shared" si="3"/>
        <v>202907224743192.5</v>
      </c>
      <c r="Y28" s="34">
        <f t="shared" si="6"/>
        <v>20493629699062.445</v>
      </c>
      <c r="AD28" s="34">
        <f t="shared" si="7"/>
        <v>122401485254872.03</v>
      </c>
      <c r="AE28" s="34">
        <f t="shared" si="4"/>
        <v>2.6982633342463189E-2</v>
      </c>
    </row>
    <row r="29" spans="1:31" x14ac:dyDescent="0.3">
      <c r="A29" s="34">
        <v>20</v>
      </c>
      <c r="B29" s="34">
        <f t="shared" si="5"/>
        <v>-2.98</v>
      </c>
      <c r="G29" s="34">
        <f t="shared" si="0"/>
        <v>4.6297891549261896E+16</v>
      </c>
      <c r="N29" s="34">
        <f t="shared" si="1"/>
        <v>4.7049575269339792E-3</v>
      </c>
      <c r="P29" s="34">
        <f t="shared" si="2"/>
        <v>217829613325872.81</v>
      </c>
      <c r="V29" s="34">
        <f t="shared" si="3"/>
        <v>217829613325872.81</v>
      </c>
      <c r="Y29" s="34">
        <f t="shared" si="6"/>
        <v>22000790945913.156</v>
      </c>
      <c r="AD29" s="34">
        <f t="shared" si="7"/>
        <v>144402276200785.19</v>
      </c>
      <c r="AE29" s="34">
        <f t="shared" si="4"/>
        <v>3.1832568570795146E-2</v>
      </c>
    </row>
    <row r="30" spans="1:31" x14ac:dyDescent="0.3">
      <c r="A30" s="34">
        <v>21</v>
      </c>
      <c r="B30" s="34">
        <f t="shared" si="5"/>
        <v>-2.879</v>
      </c>
      <c r="G30" s="34">
        <f t="shared" si="0"/>
        <v>3.5589688511835464E+16</v>
      </c>
      <c r="N30" s="34">
        <f t="shared" si="1"/>
        <v>6.3249127862128329E-3</v>
      </c>
      <c r="P30" s="34">
        <f t="shared" si="2"/>
        <v>225101675925840.09</v>
      </c>
      <c r="V30" s="34">
        <f t="shared" si="3"/>
        <v>225101675925840.09</v>
      </c>
      <c r="Y30" s="34">
        <f t="shared" si="6"/>
        <v>22735269268509.852</v>
      </c>
      <c r="AD30" s="34">
        <f t="shared" si="7"/>
        <v>167137545469295.03</v>
      </c>
      <c r="AE30" s="34">
        <f t="shared" si="4"/>
        <v>3.6844414900412736E-2</v>
      </c>
    </row>
    <row r="31" spans="1:31" x14ac:dyDescent="0.3">
      <c r="A31" s="34">
        <v>22</v>
      </c>
      <c r="B31" s="34">
        <f t="shared" si="5"/>
        <v>-2.778</v>
      </c>
      <c r="G31" s="34">
        <f t="shared" si="0"/>
        <v>2.6327431686470168E+16</v>
      </c>
      <c r="N31" s="34">
        <f t="shared" si="1"/>
        <v>8.416337402369389E-3</v>
      </c>
      <c r="P31" s="34">
        <f t="shared" si="2"/>
        <v>221580548011163.88</v>
      </c>
      <c r="V31" s="34">
        <f t="shared" si="3"/>
        <v>221580548011163.88</v>
      </c>
      <c r="Y31" s="34">
        <f t="shared" si="6"/>
        <v>22379635349127.555</v>
      </c>
      <c r="AD31" s="34">
        <f t="shared" si="7"/>
        <v>189517180818422.59</v>
      </c>
      <c r="AE31" s="34">
        <f t="shared" si="4"/>
        <v>4.1777863981574938E-2</v>
      </c>
    </row>
    <row r="32" spans="1:31" x14ac:dyDescent="0.3">
      <c r="A32" s="34">
        <v>23</v>
      </c>
      <c r="B32" s="34">
        <f t="shared" si="5"/>
        <v>-2.677</v>
      </c>
      <c r="G32" s="34">
        <f t="shared" si="0"/>
        <v>1.8397795063894252E+16</v>
      </c>
      <c r="N32" s="34">
        <f t="shared" si="1"/>
        <v>1.1085658498589472E-2</v>
      </c>
      <c r="P32" s="34">
        <f t="shared" si="2"/>
        <v>203951673205366.75</v>
      </c>
      <c r="V32" s="34">
        <f t="shared" si="3"/>
        <v>203951673205366.75</v>
      </c>
      <c r="Y32" s="34">
        <f t="shared" si="6"/>
        <v>20599118993742.043</v>
      </c>
      <c r="AD32" s="34">
        <f t="shared" si="7"/>
        <v>210116299812164.63</v>
      </c>
      <c r="AE32" s="34">
        <f t="shared" si="4"/>
        <v>4.6318809492395745E-2</v>
      </c>
    </row>
    <row r="33" spans="1:31" x14ac:dyDescent="0.3">
      <c r="A33" s="34">
        <v>24</v>
      </c>
      <c r="B33" s="34">
        <f t="shared" si="5"/>
        <v>-2.5759999999999996</v>
      </c>
      <c r="G33" s="34">
        <f t="shared" si="0"/>
        <v>1.1691499410934114E+16</v>
      </c>
      <c r="N33" s="34">
        <f t="shared" si="1"/>
        <v>1.4453386482878732E-2</v>
      </c>
      <c r="P33" s="34">
        <f t="shared" si="2"/>
        <v>168981759550579.78</v>
      </c>
      <c r="V33" s="34">
        <f t="shared" si="3"/>
        <v>168981759550579.78</v>
      </c>
      <c r="Y33" s="34">
        <f t="shared" si="6"/>
        <v>17067157714608.559</v>
      </c>
      <c r="AD33" s="34">
        <f t="shared" si="7"/>
        <v>227183457526773.19</v>
      </c>
      <c r="AE33" s="34">
        <f t="shared" si="4"/>
        <v>5.0081156475786988E-2</v>
      </c>
    </row>
    <row r="34" spans="1:31" x14ac:dyDescent="0.3">
      <c r="A34" s="34">
        <v>25</v>
      </c>
      <c r="B34" s="34">
        <f t="shared" si="5"/>
        <v>-2.4749999999999996</v>
      </c>
      <c r="G34" s="34">
        <f t="shared" si="0"/>
        <v>6103312270514223</v>
      </c>
      <c r="N34" s="34">
        <f t="shared" si="1"/>
        <v>1.8652948792269922E-2</v>
      </c>
      <c r="P34" s="34">
        <f t="shared" si="2"/>
        <v>113844771245134.47</v>
      </c>
      <c r="V34" s="34">
        <f t="shared" si="3"/>
        <v>113844771245134.47</v>
      </c>
      <c r="Y34" s="34">
        <f t="shared" si="6"/>
        <v>11498321895758.582</v>
      </c>
      <c r="AD34" s="34">
        <f t="shared" si="7"/>
        <v>238681779422531.78</v>
      </c>
      <c r="AE34" s="34">
        <f t="shared" si="4"/>
        <v>5.2615888820912032E-2</v>
      </c>
    </row>
    <row r="35" spans="1:31" x14ac:dyDescent="0.3">
      <c r="A35" s="34">
        <v>26</v>
      </c>
      <c r="B35" s="34">
        <f t="shared" si="5"/>
        <v>-2.3739999999999997</v>
      </c>
      <c r="G35" s="34">
        <f t="shared" si="0"/>
        <v>1532047961657118.5</v>
      </c>
      <c r="N35" s="34">
        <f t="shared" si="1"/>
        <v>2.3828414277471986E-2</v>
      </c>
      <c r="P35" s="34">
        <f t="shared" si="2"/>
        <v>36506273523322.336</v>
      </c>
      <c r="V35" s="34">
        <f t="shared" si="3"/>
        <v>36506273523322.336</v>
      </c>
      <c r="Y35" s="34">
        <f t="shared" si="6"/>
        <v>3687133625855.5562</v>
      </c>
      <c r="AD35" s="34">
        <f t="shared" si="7"/>
        <v>242368913048387.34</v>
      </c>
      <c r="AE35" s="34">
        <f t="shared" si="4"/>
        <v>5.3428694110847573E-2</v>
      </c>
    </row>
    <row r="36" spans="1:31" x14ac:dyDescent="0.3">
      <c r="A36" s="34">
        <v>27</v>
      </c>
      <c r="B36" s="34">
        <f t="shared" si="5"/>
        <v>-2.2729999999999997</v>
      </c>
      <c r="G36" s="34">
        <f t="shared" si="0"/>
        <v>-2119432420516611.3</v>
      </c>
      <c r="N36" s="34">
        <f t="shared" si="1"/>
        <v>3.0130930809477742E-2</v>
      </c>
      <c r="P36" s="34">
        <f t="shared" si="2"/>
        <v>-63860471617949.945</v>
      </c>
      <c r="V36" s="34">
        <f t="shared" si="3"/>
        <v>63860471617949.945</v>
      </c>
      <c r="Y36" s="34">
        <f t="shared" si="6"/>
        <v>6449907633412.9453</v>
      </c>
      <c r="AD36" s="34">
        <f t="shared" si="7"/>
        <v>248818820681800.28</v>
      </c>
      <c r="AE36" s="34">
        <f t="shared" si="4"/>
        <v>5.4850535458628183E-2</v>
      </c>
    </row>
    <row r="37" spans="1:31" x14ac:dyDescent="0.3">
      <c r="A37" s="34">
        <v>28</v>
      </c>
      <c r="B37" s="34">
        <f t="shared" si="5"/>
        <v>-2.1719999999999997</v>
      </c>
      <c r="G37" s="34">
        <f t="shared" si="0"/>
        <v>-4944221004788266</v>
      </c>
      <c r="N37" s="34">
        <f t="shared" si="1"/>
        <v>3.7713749861696219E-2</v>
      </c>
      <c r="P37" s="34">
        <f t="shared" si="2"/>
        <v>-186465114235529</v>
      </c>
      <c r="V37" s="34">
        <f t="shared" si="3"/>
        <v>186465114235529</v>
      </c>
      <c r="Y37" s="34">
        <f t="shared" si="6"/>
        <v>18832976537788.43</v>
      </c>
      <c r="AD37" s="34">
        <f t="shared" si="7"/>
        <v>267651797219588.72</v>
      </c>
      <c r="AE37" s="34">
        <f t="shared" si="4"/>
        <v>5.9002146034335068E-2</v>
      </c>
    </row>
    <row r="38" spans="1:31" x14ac:dyDescent="0.3">
      <c r="A38" s="34">
        <v>29</v>
      </c>
      <c r="B38" s="34">
        <f t="shared" si="5"/>
        <v>-2.0709999999999997</v>
      </c>
      <c r="G38" s="34">
        <f t="shared" si="0"/>
        <v>-7031363143841093</v>
      </c>
      <c r="N38" s="34">
        <f t="shared" si="1"/>
        <v>4.6725789305731173E-2</v>
      </c>
      <c r="P38" s="34">
        <f t="shared" si="2"/>
        <v>-328545992791202.44</v>
      </c>
      <c r="V38" s="34">
        <f t="shared" si="3"/>
        <v>328545992791202.44</v>
      </c>
      <c r="Y38" s="34">
        <f t="shared" si="6"/>
        <v>33183145271911.449</v>
      </c>
      <c r="AD38" s="34">
        <f t="shared" si="7"/>
        <v>300834942491500.19</v>
      </c>
      <c r="AE38" s="34">
        <f t="shared" si="4"/>
        <v>6.6317160555255994E-2</v>
      </c>
    </row>
    <row r="39" spans="1:31" x14ac:dyDescent="0.3">
      <c r="A39" s="34">
        <v>30</v>
      </c>
      <c r="B39" s="34">
        <f t="shared" si="5"/>
        <v>-1.9699999999999998</v>
      </c>
      <c r="G39" s="34">
        <f t="shared" si="0"/>
        <v>-8465857414260256</v>
      </c>
      <c r="N39" s="34">
        <f t="shared" si="1"/>
        <v>5.7303788919117152E-2</v>
      </c>
      <c r="P39" s="34">
        <f t="shared" si="2"/>
        <v>-485125706286112.63</v>
      </c>
      <c r="V39" s="34">
        <f t="shared" si="3"/>
        <v>485125706286112.63</v>
      </c>
      <c r="Y39" s="34">
        <f t="shared" si="6"/>
        <v>48997696334897.375</v>
      </c>
      <c r="AD39" s="34">
        <f t="shared" si="7"/>
        <v>349832638826397.56</v>
      </c>
      <c r="AE39" s="34">
        <f t="shared" si="4"/>
        <v>7.7118392844855721E-2</v>
      </c>
    </row>
    <row r="40" spans="1:31" x14ac:dyDescent="0.3">
      <c r="A40" s="34">
        <v>31</v>
      </c>
      <c r="B40" s="34">
        <f t="shared" si="5"/>
        <v>-1.8689999999999998</v>
      </c>
      <c r="G40" s="34">
        <f t="shared" si="0"/>
        <v>-9328655616532838</v>
      </c>
      <c r="N40" s="34">
        <f t="shared" si="1"/>
        <v>6.9563238531014968E-2</v>
      </c>
      <c r="P40" s="34">
        <f t="shared" si="2"/>
        <v>-648931495826566.25</v>
      </c>
      <c r="V40" s="34">
        <f t="shared" si="3"/>
        <v>648931495826566.25</v>
      </c>
      <c r="Y40" s="34">
        <f t="shared" si="6"/>
        <v>65542081078483.195</v>
      </c>
      <c r="AD40" s="34">
        <f t="shared" si="7"/>
        <v>415374719904880.75</v>
      </c>
      <c r="AE40" s="34">
        <f t="shared" si="4"/>
        <v>9.1566730122464968E-2</v>
      </c>
    </row>
    <row r="41" spans="1:31" x14ac:dyDescent="0.3">
      <c r="A41" s="34">
        <v>32</v>
      </c>
      <c r="B41" s="34">
        <f t="shared" si="5"/>
        <v>-1.7679999999999998</v>
      </c>
      <c r="G41" s="34">
        <f t="shared" si="0"/>
        <v>-9696662775047844</v>
      </c>
      <c r="N41" s="34">
        <f t="shared" si="1"/>
        <v>8.3588399272377337E-2</v>
      </c>
      <c r="P41" s="34">
        <f t="shared" si="2"/>
        <v>-810528519650297.63</v>
      </c>
      <c r="V41" s="34">
        <f t="shared" si="3"/>
        <v>810528519650297.63</v>
      </c>
      <c r="Y41" s="34">
        <f t="shared" si="6"/>
        <v>81863380484680.063</v>
      </c>
      <c r="AD41" s="34">
        <f t="shared" si="7"/>
        <v>497238100389560.81</v>
      </c>
      <c r="AE41" s="34">
        <f t="shared" si="4"/>
        <v>0.10961299463627533</v>
      </c>
    </row>
    <row r="42" spans="1:31" x14ac:dyDescent="0.3">
      <c r="A42" s="34">
        <v>33</v>
      </c>
      <c r="B42" s="34">
        <f t="shared" si="5"/>
        <v>-1.6669999999999998</v>
      </c>
      <c r="G42" s="34">
        <f t="shared" si="0"/>
        <v>-9642737138096220</v>
      </c>
      <c r="N42" s="34">
        <f t="shared" si="1"/>
        <v>9.9421883540771347E-2</v>
      </c>
      <c r="P42" s="34">
        <f t="shared" si="2"/>
        <v>-958699088758073.13</v>
      </c>
      <c r="V42" s="34">
        <f t="shared" si="3"/>
        <v>958699088758073.13</v>
      </c>
      <c r="Y42" s="34">
        <f t="shared" si="6"/>
        <v>96828607964565.391</v>
      </c>
      <c r="AD42" s="34">
        <f t="shared" si="7"/>
        <v>594066708354126.25</v>
      </c>
      <c r="AE42" s="34">
        <f t="shared" si="4"/>
        <v>0.13095824890609625</v>
      </c>
    </row>
    <row r="43" spans="1:31" x14ac:dyDescent="0.3">
      <c r="A43" s="34">
        <v>34</v>
      </c>
      <c r="B43" s="34">
        <f t="shared" si="5"/>
        <v>-1.5659999999999998</v>
      </c>
      <c r="G43" s="34">
        <f t="shared" si="0"/>
        <v>-9235690177870818</v>
      </c>
      <c r="N43" s="34">
        <f t="shared" si="1"/>
        <v>0.11705439552546529</v>
      </c>
      <c r="P43" s="34">
        <f t="shared" si="2"/>
        <v>-1081078131031145.6</v>
      </c>
      <c r="V43" s="34">
        <f t="shared" si="3"/>
        <v>1081078131031145.6</v>
      </c>
      <c r="Y43" s="34">
        <f t="shared" si="6"/>
        <v>109188891234145.72</v>
      </c>
      <c r="AD43" s="34">
        <f t="shared" si="7"/>
        <v>703255599588272</v>
      </c>
      <c r="AE43" s="34">
        <f t="shared" si="4"/>
        <v>0.15502824945475199</v>
      </c>
    </row>
    <row r="44" spans="1:31" x14ac:dyDescent="0.3">
      <c r="A44" s="34">
        <v>35</v>
      </c>
      <c r="B44" s="34">
        <f t="shared" si="5"/>
        <v>-1.4649999999999999</v>
      </c>
      <c r="G44" s="34">
        <f t="shared" si="0"/>
        <v>-8540286590466419</v>
      </c>
      <c r="N44" s="34">
        <f t="shared" si="1"/>
        <v>0.13641534591340351</v>
      </c>
      <c r="P44" s="34">
        <f t="shared" si="2"/>
        <v>-1165026149438078</v>
      </c>
      <c r="V44" s="34">
        <f t="shared" si="3"/>
        <v>1165026149438078</v>
      </c>
      <c r="Y44" s="34">
        <f t="shared" si="6"/>
        <v>117667641093245.89</v>
      </c>
      <c r="AD44" s="34">
        <f t="shared" si="7"/>
        <v>820923240681517.88</v>
      </c>
      <c r="AE44" s="34">
        <f t="shared" si="4"/>
        <v>0.18096733678919455</v>
      </c>
    </row>
    <row r="45" spans="1:31" x14ac:dyDescent="0.3">
      <c r="A45" s="34">
        <v>36</v>
      </c>
      <c r="B45" s="34">
        <f t="shared" si="5"/>
        <v>-1.3639999999999999</v>
      </c>
      <c r="G45" s="34">
        <f t="shared" si="0"/>
        <v>-7617244295879730</v>
      </c>
      <c r="N45" s="34">
        <f t="shared" si="1"/>
        <v>0.15736512556566029</v>
      </c>
      <c r="P45" s="34">
        <f t="shared" si="2"/>
        <v>-1198688605085423.3</v>
      </c>
      <c r="V45" s="34">
        <f t="shared" si="3"/>
        <v>1198688605085423.3</v>
      </c>
      <c r="Y45" s="34">
        <f t="shared" si="6"/>
        <v>121067549113627.75</v>
      </c>
      <c r="AD45" s="34">
        <f t="shared" si="7"/>
        <v>941990789795145.63</v>
      </c>
      <c r="AE45" s="34">
        <f t="shared" si="4"/>
        <v>0.20765591234529585</v>
      </c>
    </row>
    <row r="46" spans="1:31" x14ac:dyDescent="0.3">
      <c r="A46" s="34">
        <v>37</v>
      </c>
      <c r="B46" s="34">
        <f t="shared" si="5"/>
        <v>-1.2629999999999999</v>
      </c>
      <c r="G46" s="34">
        <f t="shared" si="0"/>
        <v>-6523234438009379</v>
      </c>
      <c r="N46" s="34">
        <f t="shared" si="1"/>
        <v>0.17968983860954071</v>
      </c>
      <c r="P46" s="34">
        <f t="shared" si="2"/>
        <v>-1172158943378103.3</v>
      </c>
      <c r="V46" s="34">
        <f t="shared" si="3"/>
        <v>1172158943378103.3</v>
      </c>
      <c r="Y46" s="34">
        <f t="shared" si="6"/>
        <v>118388053281188.44</v>
      </c>
      <c r="AD46" s="34">
        <f t="shared" si="7"/>
        <v>1060378843076334</v>
      </c>
      <c r="AE46" s="34">
        <f t="shared" si="4"/>
        <v>0.23375380999059547</v>
      </c>
    </row>
    <row r="47" spans="1:31" x14ac:dyDescent="0.3">
      <c r="A47" s="34">
        <v>38</v>
      </c>
      <c r="B47" s="34">
        <f t="shared" si="5"/>
        <v>-1.1619999999999999</v>
      </c>
      <c r="G47" s="34">
        <f t="shared" si="0"/>
        <v>-5310881384655923</v>
      </c>
      <c r="N47" s="34">
        <f t="shared" si="1"/>
        <v>0.20309924389892503</v>
      </c>
      <c r="P47" s="34">
        <f t="shared" si="2"/>
        <v>-1078635993660494</v>
      </c>
      <c r="V47" s="34">
        <f t="shared" si="3"/>
        <v>1078635993660494</v>
      </c>
      <c r="Y47" s="34">
        <f t="shared" si="6"/>
        <v>108942235359709.91</v>
      </c>
      <c r="AD47" s="34">
        <f t="shared" si="7"/>
        <v>1169321078436044</v>
      </c>
      <c r="AE47" s="34">
        <f t="shared" si="4"/>
        <v>0.25776943681161379</v>
      </c>
    </row>
    <row r="48" spans="1:31" x14ac:dyDescent="0.3">
      <c r="A48" s="34">
        <v>39</v>
      </c>
      <c r="B48" s="34">
        <f t="shared" si="5"/>
        <v>-1.0609999999999999</v>
      </c>
      <c r="G48" s="34">
        <f t="shared" si="0"/>
        <v>-4028762727521837</v>
      </c>
      <c r="N48" s="34">
        <f t="shared" si="1"/>
        <v>0.22722852877998642</v>
      </c>
      <c r="P48" s="34">
        <f t="shared" si="2"/>
        <v>-915449827378432.38</v>
      </c>
      <c r="V48" s="34">
        <f t="shared" si="3"/>
        <v>915449827378432.38</v>
      </c>
      <c r="Y48" s="34">
        <f t="shared" si="6"/>
        <v>92460432565221.672</v>
      </c>
      <c r="AD48" s="34">
        <f t="shared" si="7"/>
        <v>1261781511001265.8</v>
      </c>
      <c r="AE48" s="34">
        <f t="shared" si="4"/>
        <v>0.27815175443952522</v>
      </c>
    </row>
    <row r="49" spans="1:31" x14ac:dyDescent="0.3">
      <c r="A49" s="34">
        <v>40</v>
      </c>
      <c r="B49" s="34">
        <f t="shared" si="5"/>
        <v>-0.96</v>
      </c>
      <c r="G49" s="34">
        <f t="shared" si="0"/>
        <v>-2721409282211521</v>
      </c>
      <c r="N49" s="34">
        <f t="shared" si="1"/>
        <v>0.25164434109811712</v>
      </c>
      <c r="P49" s="34">
        <f t="shared" si="2"/>
        <v>-684827245680418.13</v>
      </c>
      <c r="V49" s="34">
        <f t="shared" si="3"/>
        <v>684827245680418.13</v>
      </c>
      <c r="Y49" s="34">
        <f t="shared" si="6"/>
        <v>69167551813722.234</v>
      </c>
      <c r="AD49" s="34">
        <f t="shared" si="7"/>
        <v>1330949062814988</v>
      </c>
      <c r="AE49" s="34">
        <f t="shared" si="4"/>
        <v>0.29339930381279727</v>
      </c>
    </row>
    <row r="50" spans="1:31" x14ac:dyDescent="0.3">
      <c r="A50" s="34">
        <v>41</v>
      </c>
      <c r="B50" s="34">
        <f t="shared" si="5"/>
        <v>-0.85899999999999999</v>
      </c>
      <c r="G50" s="34">
        <f t="shared" si="0"/>
        <v>-1429305088231301</v>
      </c>
      <c r="N50" s="34">
        <f t="shared" si="1"/>
        <v>0.27585524287120494</v>
      </c>
      <c r="P50" s="34">
        <f t="shared" si="2"/>
        <v>-394281302251094.56</v>
      </c>
      <c r="V50" s="34">
        <f t="shared" si="3"/>
        <v>394281302251094.56</v>
      </c>
      <c r="Y50" s="34">
        <f t="shared" si="6"/>
        <v>39822411527360.555</v>
      </c>
      <c r="AD50" s="34">
        <f t="shared" si="7"/>
        <v>1370771474342348.5</v>
      </c>
      <c r="AE50" s="34">
        <f t="shared" si="4"/>
        <v>0.30217790259219957</v>
      </c>
    </row>
    <row r="51" spans="1:31" x14ac:dyDescent="0.3">
      <c r="A51" s="34">
        <v>42</v>
      </c>
      <c r="B51" s="34">
        <f t="shared" si="5"/>
        <v>-0.75800000000000001</v>
      </c>
      <c r="G51" s="34">
        <f t="shared" si="0"/>
        <v>-188887408989424.25</v>
      </c>
      <c r="N51" s="34">
        <f t="shared" si="1"/>
        <v>0.29932643861165642</v>
      </c>
      <c r="P51" s="34">
        <f t="shared" si="2"/>
        <v>-56538995431387.734</v>
      </c>
      <c r="V51" s="34">
        <f t="shared" si="3"/>
        <v>56538995431387.734</v>
      </c>
      <c r="Y51" s="34">
        <f t="shared" si="6"/>
        <v>5710438538570.1611</v>
      </c>
      <c r="AD51" s="34">
        <f t="shared" si="7"/>
        <v>1376481912880918.8</v>
      </c>
      <c r="AE51" s="34">
        <f t="shared" si="4"/>
        <v>0.30343673265451521</v>
      </c>
    </row>
    <row r="52" spans="1:31" x14ac:dyDescent="0.3">
      <c r="A52" s="34">
        <v>43</v>
      </c>
      <c r="B52" s="34">
        <f t="shared" si="5"/>
        <v>-0.65700000000000003</v>
      </c>
      <c r="G52" s="34">
        <f t="shared" si="0"/>
        <v>967453268203932.63</v>
      </c>
      <c r="N52" s="34">
        <f t="shared" si="1"/>
        <v>0.32149829672959446</v>
      </c>
      <c r="P52" s="34">
        <f t="shared" si="2"/>
        <v>311034577893043.88</v>
      </c>
      <c r="V52" s="34">
        <f t="shared" si="3"/>
        <v>311034577893043.88</v>
      </c>
      <c r="Y52" s="34">
        <f t="shared" si="6"/>
        <v>31414492367197.434</v>
      </c>
      <c r="AD52" s="34">
        <f t="shared" si="7"/>
        <v>1407896405248116.3</v>
      </c>
      <c r="AE52" s="34">
        <f t="shared" si="4"/>
        <v>0.31036185882776934</v>
      </c>
    </row>
    <row r="53" spans="1:31" x14ac:dyDescent="0.3">
      <c r="A53" s="34">
        <v>44</v>
      </c>
      <c r="B53" s="34">
        <f t="shared" si="5"/>
        <v>-0.55600000000000005</v>
      </c>
      <c r="G53" s="34">
        <f t="shared" si="0"/>
        <v>2011373232136675.5</v>
      </c>
      <c r="N53" s="34">
        <f t="shared" si="1"/>
        <v>0.34180785297801497</v>
      </c>
      <c r="P53" s="34">
        <f t="shared" si="2"/>
        <v>687503166014087.5</v>
      </c>
      <c r="V53" s="34">
        <f t="shared" si="3"/>
        <v>687503166014087.5</v>
      </c>
      <c r="Y53" s="34">
        <f t="shared" si="6"/>
        <v>69437819767422.844</v>
      </c>
      <c r="AD53" s="34">
        <f t="shared" si="7"/>
        <v>1477334225015539</v>
      </c>
      <c r="AE53" s="34">
        <f t="shared" si="4"/>
        <v>0.32566898706222708</v>
      </c>
    </row>
    <row r="54" spans="1:31" x14ac:dyDescent="0.3">
      <c r="A54" s="34">
        <v>45</v>
      </c>
      <c r="B54" s="34">
        <f t="shared" si="5"/>
        <v>-0.45500000000000007</v>
      </c>
      <c r="G54" s="34">
        <f t="shared" si="0"/>
        <v>2918575547694784.5</v>
      </c>
      <c r="N54" s="34">
        <f t="shared" si="1"/>
        <v>0.35971219226542389</v>
      </c>
      <c r="P54" s="34">
        <f t="shared" si="2"/>
        <v>1049847208553551.1</v>
      </c>
      <c r="V54" s="34">
        <f t="shared" si="3"/>
        <v>1049847208553551.1</v>
      </c>
      <c r="Y54" s="34">
        <f t="shared" si="6"/>
        <v>106034568063908.67</v>
      </c>
      <c r="AD54" s="34">
        <f t="shared" si="7"/>
        <v>1583368793079447.8</v>
      </c>
      <c r="AE54" s="34">
        <f t="shared" si="4"/>
        <v>0.34904363701632984</v>
      </c>
    </row>
    <row r="55" spans="1:31" x14ac:dyDescent="0.3">
      <c r="A55" s="34">
        <v>46</v>
      </c>
      <c r="B55" s="34">
        <f t="shared" si="5"/>
        <v>-0.35400000000000009</v>
      </c>
      <c r="G55" s="34">
        <f t="shared" si="0"/>
        <v>3668810055862314</v>
      </c>
      <c r="N55" s="34">
        <f t="shared" si="1"/>
        <v>0.37471238028421117</v>
      </c>
      <c r="P55" s="34">
        <f t="shared" si="2"/>
        <v>1374748548842817.5</v>
      </c>
      <c r="V55" s="34">
        <f t="shared" si="3"/>
        <v>1374748548842817.5</v>
      </c>
      <c r="Y55" s="34">
        <f t="shared" si="6"/>
        <v>138849603433124.58</v>
      </c>
      <c r="AD55" s="34">
        <f t="shared" si="7"/>
        <v>1722218396512572.3</v>
      </c>
      <c r="AE55" s="34">
        <f t="shared" si="4"/>
        <v>0.37965215399127633</v>
      </c>
    </row>
    <row r="56" spans="1:31" x14ac:dyDescent="0.3">
      <c r="A56" s="34">
        <v>47</v>
      </c>
      <c r="B56" s="34">
        <f t="shared" si="5"/>
        <v>-0.25300000000000011</v>
      </c>
      <c r="G56" s="34">
        <f t="shared" si="0"/>
        <v>4245873373721397.5</v>
      </c>
      <c r="N56" s="34">
        <f t="shared" si="1"/>
        <v>0.38637648574037453</v>
      </c>
      <c r="P56" s="34">
        <f t="shared" si="2"/>
        <v>1640505633037101.5</v>
      </c>
      <c r="V56" s="34">
        <f t="shared" si="3"/>
        <v>1640505633037101.5</v>
      </c>
      <c r="Y56" s="34">
        <f t="shared" si="6"/>
        <v>165691068936747.25</v>
      </c>
      <c r="AD56" s="34">
        <f t="shared" si="7"/>
        <v>1887909465449319.5</v>
      </c>
      <c r="AE56" s="34">
        <f t="shared" si="4"/>
        <v>0.41617770228778356</v>
      </c>
    </row>
    <row r="57" spans="1:31" x14ac:dyDescent="0.3">
      <c r="A57" s="34">
        <v>48</v>
      </c>
      <c r="B57" s="34">
        <f t="shared" si="5"/>
        <v>-0.15199999999999925</v>
      </c>
      <c r="G57" s="34">
        <f t="shared" si="0"/>
        <v>4637608894452243</v>
      </c>
      <c r="N57" s="34">
        <f t="shared" si="1"/>
        <v>0.39436021613719047</v>
      </c>
      <c r="P57" s="34">
        <f t="shared" si="2"/>
        <v>1828888445975943.5</v>
      </c>
      <c r="V57" s="34">
        <f t="shared" si="3"/>
        <v>1828888445975943.5</v>
      </c>
      <c r="Y57" s="34">
        <f t="shared" si="6"/>
        <v>184717733043570.31</v>
      </c>
      <c r="AD57" s="34">
        <f t="shared" si="7"/>
        <v>2072627198492889.8</v>
      </c>
      <c r="AE57" s="34">
        <f t="shared" si="4"/>
        <v>0.45689755835968743</v>
      </c>
    </row>
    <row r="58" spans="1:31" x14ac:dyDescent="0.3">
      <c r="A58" s="34">
        <v>49</v>
      </c>
      <c r="B58" s="34">
        <f t="shared" si="5"/>
        <v>-5.0999999999999268E-2</v>
      </c>
      <c r="G58" s="34">
        <f t="shared" si="0"/>
        <v>4835906787333130</v>
      </c>
      <c r="N58" s="34">
        <f t="shared" si="1"/>
        <v>0.39842379318515947</v>
      </c>
      <c r="P58" s="34">
        <f t="shared" si="2"/>
        <v>1926740325699124</v>
      </c>
      <c r="V58" s="34">
        <f t="shared" si="3"/>
        <v>1926740325699124</v>
      </c>
      <c r="Y58" s="34">
        <f t="shared" si="6"/>
        <v>194600772895611.53</v>
      </c>
      <c r="AD58" s="34">
        <f t="shared" si="7"/>
        <v>2267227971388501.5</v>
      </c>
      <c r="AE58" s="34">
        <f t="shared" si="4"/>
        <v>0.49979606806542026</v>
      </c>
    </row>
    <row r="59" spans="1:31" x14ac:dyDescent="0.3">
      <c r="A59" s="34">
        <v>50</v>
      </c>
      <c r="B59" s="34">
        <f t="shared" si="5"/>
        <v>5.0000000000000711E-2</v>
      </c>
      <c r="G59" s="34">
        <f t="shared" si="0"/>
        <v>4836703997740423</v>
      </c>
      <c r="N59" s="34">
        <f t="shared" si="1"/>
        <v>0.39844391409476398</v>
      </c>
      <c r="P59" s="34">
        <f t="shared" si="2"/>
        <v>1927155272177486.8</v>
      </c>
      <c r="V59" s="34">
        <f t="shared" si="3"/>
        <v>1927155272177486.8</v>
      </c>
      <c r="Y59" s="34">
        <f t="shared" si="6"/>
        <v>194642682489926.19</v>
      </c>
      <c r="AD59" s="34">
        <f t="shared" si="7"/>
        <v>2461870653878427.5</v>
      </c>
      <c r="AE59" s="34">
        <f t="shared" si="4"/>
        <v>0.54270381647617827</v>
      </c>
    </row>
    <row r="60" spans="1:31" x14ac:dyDescent="0.3">
      <c r="A60" s="34">
        <v>51</v>
      </c>
      <c r="B60" s="34">
        <f t="shared" si="5"/>
        <v>0.15100000000000069</v>
      </c>
      <c r="G60" s="34">
        <f t="shared" si="0"/>
        <v>4639984247148556</v>
      </c>
      <c r="N60" s="34">
        <f t="shared" si="1"/>
        <v>0.39441996623589087</v>
      </c>
      <c r="P60" s="34">
        <f t="shared" si="2"/>
        <v>1830102430095399</v>
      </c>
      <c r="V60" s="34">
        <f t="shared" si="3"/>
        <v>1830102430095399</v>
      </c>
      <c r="Y60" s="34">
        <f t="shared" si="6"/>
        <v>184840345439635.31</v>
      </c>
      <c r="AD60" s="34">
        <f t="shared" si="7"/>
        <v>2646710999318063</v>
      </c>
      <c r="AE60" s="34">
        <f t="shared" si="4"/>
        <v>0.58345070167537894</v>
      </c>
    </row>
    <row r="61" spans="1:31" x14ac:dyDescent="0.3">
      <c r="A61" s="34">
        <v>52</v>
      </c>
      <c r="B61" s="34">
        <f t="shared" si="5"/>
        <v>0.25200000000000067</v>
      </c>
      <c r="G61" s="34">
        <f t="shared" si="0"/>
        <v>4249778033130045.5</v>
      </c>
      <c r="N61" s="34">
        <f t="shared" si="1"/>
        <v>0.38647405812101859</v>
      </c>
      <c r="P61" s="34">
        <f t="shared" si="2"/>
        <v>1642428962577329.3</v>
      </c>
      <c r="V61" s="34">
        <f t="shared" si="3"/>
        <v>1642428962577329.3</v>
      </c>
      <c r="Y61" s="34">
        <f t="shared" si="6"/>
        <v>165885325220310.25</v>
      </c>
      <c r="AD61" s="34">
        <f t="shared" si="7"/>
        <v>2812596324538373</v>
      </c>
      <c r="AE61" s="34">
        <f t="shared" si="4"/>
        <v>0.620019072541097</v>
      </c>
    </row>
    <row r="62" spans="1:31" x14ac:dyDescent="0.3">
      <c r="A62" s="34">
        <v>53</v>
      </c>
      <c r="B62" s="34">
        <f t="shared" si="5"/>
        <v>0.35300000000000065</v>
      </c>
      <c r="G62" s="34">
        <f t="shared" si="0"/>
        <v>3674162629355476.5</v>
      </c>
      <c r="N62" s="34">
        <f t="shared" si="1"/>
        <v>0.37484486452585164</v>
      </c>
      <c r="P62" s="34">
        <f t="shared" si="2"/>
        <v>1377240993046700.5</v>
      </c>
      <c r="V62" s="34">
        <f t="shared" si="3"/>
        <v>1377240993046700.5</v>
      </c>
      <c r="Y62" s="34">
        <f t="shared" si="6"/>
        <v>139101340297716.77</v>
      </c>
      <c r="AD62" s="34">
        <f t="shared" si="7"/>
        <v>2951697664836090</v>
      </c>
      <c r="AE62" s="34">
        <f t="shared" si="4"/>
        <v>0.65068308331582814</v>
      </c>
    </row>
    <row r="63" spans="1:31" x14ac:dyDescent="0.3">
      <c r="A63" s="34">
        <v>54</v>
      </c>
      <c r="B63" s="34">
        <f t="shared" si="5"/>
        <v>0.45400000000000063</v>
      </c>
      <c r="G63" s="34">
        <f t="shared" si="0"/>
        <v>2925262085593515.5</v>
      </c>
      <c r="N63" s="34">
        <f t="shared" si="1"/>
        <v>0.3598757186153565</v>
      </c>
      <c r="P63" s="34">
        <f t="shared" si="2"/>
        <v>1052730795191222.9</v>
      </c>
      <c r="V63" s="34">
        <f t="shared" si="3"/>
        <v>1052730795191222.9</v>
      </c>
      <c r="Y63" s="34">
        <f t="shared" si="6"/>
        <v>106325810314313.52</v>
      </c>
      <c r="AD63" s="34">
        <f t="shared" si="7"/>
        <v>3058023475150403.5</v>
      </c>
      <c r="AE63" s="34">
        <f t="shared" si="4"/>
        <v>0.67412193578218105</v>
      </c>
    </row>
    <row r="64" spans="1:31" x14ac:dyDescent="0.3">
      <c r="A64" s="34">
        <v>55</v>
      </c>
      <c r="B64" s="34">
        <f t="shared" si="5"/>
        <v>0.5550000000000006</v>
      </c>
      <c r="G64" s="34">
        <f t="shared" si="0"/>
        <v>2019247227710904</v>
      </c>
      <c r="N64" s="34">
        <f t="shared" si="1"/>
        <v>0.3419977799876871</v>
      </c>
      <c r="P64" s="34">
        <f t="shared" si="2"/>
        <v>690578069123420.88</v>
      </c>
      <c r="V64" s="34">
        <f t="shared" si="3"/>
        <v>690578069123420.88</v>
      </c>
      <c r="Y64" s="34">
        <f t="shared" si="6"/>
        <v>69748384981465.516</v>
      </c>
      <c r="AD64" s="34">
        <f t="shared" si="7"/>
        <v>3127771860131869</v>
      </c>
      <c r="AE64" s="34">
        <f t="shared" si="4"/>
        <v>0.68949752615402204</v>
      </c>
    </row>
    <row r="65" spans="1:31" x14ac:dyDescent="0.3">
      <c r="A65" s="34">
        <v>56</v>
      </c>
      <c r="B65" s="34">
        <f t="shared" si="5"/>
        <v>0.65600000000000058</v>
      </c>
      <c r="G65" s="34">
        <f t="shared" si="0"/>
        <v>976335657672457.75</v>
      </c>
      <c r="N65" s="34">
        <f t="shared" si="1"/>
        <v>0.3217094296581981</v>
      </c>
      <c r="P65" s="34">
        <f t="shared" si="2"/>
        <v>314096387584768.13</v>
      </c>
      <c r="V65" s="34">
        <f t="shared" si="3"/>
        <v>314096387584768.13</v>
      </c>
      <c r="Y65" s="34">
        <f t="shared" si="6"/>
        <v>31723735146061.582</v>
      </c>
      <c r="AD65" s="34">
        <f t="shared" si="7"/>
        <v>3159495595277930.5</v>
      </c>
      <c r="AE65" s="34">
        <f t="shared" si="4"/>
        <v>0.69649082294218756</v>
      </c>
    </row>
    <row r="66" spans="1:31" x14ac:dyDescent="0.3">
      <c r="A66" s="34">
        <v>57</v>
      </c>
      <c r="B66" s="34">
        <f t="shared" si="5"/>
        <v>0.75700000000000056</v>
      </c>
      <c r="G66" s="34">
        <f t="shared" si="0"/>
        <v>-179208246458928.13</v>
      </c>
      <c r="N66" s="34">
        <f t="shared" si="1"/>
        <v>0.29955326428828344</v>
      </c>
      <c r="P66" s="34">
        <f t="shared" si="2"/>
        <v>-53682415214151.133</v>
      </c>
      <c r="V66" s="34">
        <f t="shared" si="3"/>
        <v>53682415214151.133</v>
      </c>
      <c r="Y66" s="34">
        <f t="shared" si="6"/>
        <v>5421923936629.2646</v>
      </c>
      <c r="AD66" s="34">
        <f t="shared" si="7"/>
        <v>3164917519214560</v>
      </c>
      <c r="AE66" s="34">
        <f t="shared" si="4"/>
        <v>0.69768605178510701</v>
      </c>
    </row>
    <row r="67" spans="1:31" x14ac:dyDescent="0.3">
      <c r="A67" s="34">
        <v>58</v>
      </c>
      <c r="B67" s="34">
        <f t="shared" si="5"/>
        <v>0.85800000000000054</v>
      </c>
      <c r="G67" s="34">
        <f t="shared" si="0"/>
        <v>-1419073330522286.3</v>
      </c>
      <c r="N67" s="34">
        <f t="shared" si="1"/>
        <v>0.27609216628203237</v>
      </c>
      <c r="P67" s="34">
        <f t="shared" si="2"/>
        <v>-391795029936956.56</v>
      </c>
      <c r="V67" s="34">
        <f t="shared" si="3"/>
        <v>391795029936956.56</v>
      </c>
      <c r="Y67" s="34">
        <f t="shared" si="6"/>
        <v>39571298023632.617</v>
      </c>
      <c r="AD67" s="34">
        <f t="shared" si="7"/>
        <v>3204488817238192.5</v>
      </c>
      <c r="AE67" s="34">
        <f t="shared" si="4"/>
        <v>0.70640929418068499</v>
      </c>
    </row>
    <row r="68" spans="1:31" x14ac:dyDescent="0.3">
      <c r="A68" s="34">
        <v>59</v>
      </c>
      <c r="B68" s="34">
        <f t="shared" si="5"/>
        <v>0.95900000000000052</v>
      </c>
      <c r="G68" s="34">
        <f t="shared" si="0"/>
        <v>-2710901664258569</v>
      </c>
      <c r="N68" s="34">
        <f t="shared" si="1"/>
        <v>0.25188590971741259</v>
      </c>
      <c r="P68" s="34">
        <f t="shared" si="2"/>
        <v>-682837931856217.5</v>
      </c>
      <c r="V68" s="34">
        <f t="shared" si="3"/>
        <v>682837931856217.5</v>
      </c>
      <c r="Y68" s="34">
        <f t="shared" si="6"/>
        <v>68966631117477.969</v>
      </c>
      <c r="AD68" s="34">
        <f t="shared" si="7"/>
        <v>3273455448355670.5</v>
      </c>
      <c r="AE68" s="34">
        <f t="shared" si="4"/>
        <v>0.72161255185711715</v>
      </c>
    </row>
    <row r="69" spans="1:31" x14ac:dyDescent="0.3">
      <c r="A69" s="34">
        <v>60</v>
      </c>
      <c r="B69" s="34">
        <f t="shared" si="5"/>
        <v>1.0600000000000005</v>
      </c>
      <c r="G69" s="34">
        <f t="shared" si="0"/>
        <v>-4018288541310656.5</v>
      </c>
      <c r="N69" s="34">
        <f t="shared" si="1"/>
        <v>0.22746963245738577</v>
      </c>
      <c r="P69" s="34">
        <f t="shared" si="2"/>
        <v>-914038617599659.88</v>
      </c>
      <c r="V69" s="34">
        <f t="shared" si="3"/>
        <v>914038617599659.88</v>
      </c>
      <c r="Y69" s="34">
        <f t="shared" si="6"/>
        <v>92317900377565.656</v>
      </c>
      <c r="AD69" s="34">
        <f t="shared" si="7"/>
        <v>3365773348733236</v>
      </c>
      <c r="AE69" s="34">
        <f t="shared" si="4"/>
        <v>0.74196344916565071</v>
      </c>
    </row>
    <row r="70" spans="1:31" x14ac:dyDescent="0.3">
      <c r="A70" s="34">
        <v>61</v>
      </c>
      <c r="B70" s="34">
        <f t="shared" si="5"/>
        <v>1.1610000000000005</v>
      </c>
      <c r="G70" s="34">
        <f t="shared" si="0"/>
        <v>-5300782479223349</v>
      </c>
      <c r="N70" s="34">
        <f t="shared" si="1"/>
        <v>0.20333528072256271</v>
      </c>
      <c r="P70" s="34">
        <f t="shared" si="2"/>
        <v>-1077836093462121.6</v>
      </c>
      <c r="V70" s="34">
        <f t="shared" si="3"/>
        <v>1077836093462121.6</v>
      </c>
      <c r="Y70" s="34">
        <f t="shared" si="6"/>
        <v>108861445439674.3</v>
      </c>
      <c r="AD70" s="34">
        <f t="shared" si="7"/>
        <v>3474634794172910.5</v>
      </c>
      <c r="AE70" s="34">
        <f t="shared" si="4"/>
        <v>0.7659612663597225</v>
      </c>
    </row>
    <row r="71" spans="1:31" x14ac:dyDescent="0.3">
      <c r="A71" s="34">
        <v>62</v>
      </c>
      <c r="B71" s="34">
        <f t="shared" si="5"/>
        <v>1.2620000000000005</v>
      </c>
      <c r="G71" s="34">
        <f t="shared" si="0"/>
        <v>-6513885219443377</v>
      </c>
      <c r="N71" s="34">
        <f t="shared" si="1"/>
        <v>0.17991684029544777</v>
      </c>
      <c r="P71" s="34">
        <f t="shared" si="2"/>
        <v>-1171957646729471.8</v>
      </c>
      <c r="V71" s="34">
        <f t="shared" si="3"/>
        <v>1171957646729471.8</v>
      </c>
      <c r="Y71" s="34">
        <f t="shared" si="6"/>
        <v>118367722319676.66</v>
      </c>
      <c r="AD71" s="34">
        <f t="shared" si="7"/>
        <v>3593002516492587</v>
      </c>
      <c r="AE71" s="34">
        <f t="shared" si="4"/>
        <v>0.79205468217313235</v>
      </c>
    </row>
    <row r="72" spans="1:31" x14ac:dyDescent="0.3">
      <c r="A72" s="34">
        <v>63</v>
      </c>
      <c r="B72" s="34">
        <f t="shared" si="5"/>
        <v>1.3630000000000004</v>
      </c>
      <c r="G72" s="34">
        <f t="shared" si="0"/>
        <v>-7609051727319382</v>
      </c>
      <c r="N72" s="34">
        <f t="shared" si="1"/>
        <v>0.15757983926216645</v>
      </c>
      <c r="P72" s="34">
        <f t="shared" si="2"/>
        <v>-1199033148128498.3</v>
      </c>
      <c r="V72" s="34">
        <f t="shared" si="3"/>
        <v>1199033148128498.3</v>
      </c>
      <c r="Y72" s="34">
        <f t="shared" si="6"/>
        <v>121102347960978.33</v>
      </c>
      <c r="AD72" s="34">
        <f t="shared" si="7"/>
        <v>3714104864453565.5</v>
      </c>
      <c r="AE72" s="34">
        <f t="shared" si="4"/>
        <v>0.81875092891505996</v>
      </c>
    </row>
    <row r="73" spans="1:31" x14ac:dyDescent="0.3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-8533690192101947</v>
      </c>
      <c r="N73" s="34">
        <f t="shared" ref="N73:N108" si="9">NORMDIST(B73,0,1,FALSE)</f>
        <v>0.1366152725480389</v>
      </c>
      <c r="P73" s="34">
        <f t="shared" ref="P73:P108" si="10">G73*N73</f>
        <v>-1165832411434534</v>
      </c>
      <c r="V73" s="34">
        <f t="shared" ref="V73:V108" si="11">ABS(P73)</f>
        <v>1165832411434534</v>
      </c>
      <c r="Y73" s="34">
        <f t="shared" si="6"/>
        <v>117749073554887.94</v>
      </c>
      <c r="AD73" s="34">
        <f t="shared" si="7"/>
        <v>3831853938008453.5</v>
      </c>
      <c r="AE73" s="34">
        <f t="shared" ref="AE73:AE104" si="12">AD73/SUM($Y$9:$Y$108)</f>
        <v>0.84470796752068267</v>
      </c>
    </row>
    <row r="74" spans="1:31" x14ac:dyDescent="0.3">
      <c r="A74" s="34">
        <v>65</v>
      </c>
      <c r="B74" s="34">
        <f t="shared" ref="B74:B105" si="13">$B$9+A74*$A$7</f>
        <v>1.5650000000000004</v>
      </c>
      <c r="G74" s="34">
        <f t="shared" si="8"/>
        <v>-9231162026943564</v>
      </c>
      <c r="N74" s="34">
        <f t="shared" si="9"/>
        <v>0.11723778769442594</v>
      </c>
      <c r="P74" s="34">
        <f t="shared" si="10"/>
        <v>-1082241013887656.3</v>
      </c>
      <c r="V74" s="34">
        <f t="shared" si="11"/>
        <v>1082241013887656.3</v>
      </c>
      <c r="Y74" s="34">
        <f t="shared" ref="Y74:Y107" si="14">($A$7)*V74</f>
        <v>109306342402653.28</v>
      </c>
      <c r="AD74" s="34">
        <f t="shared" ref="AD74:AD108" si="15">Y74+AD73</f>
        <v>3941160280411107</v>
      </c>
      <c r="AE74" s="34">
        <f t="shared" si="12"/>
        <v>0.86880385943666039</v>
      </c>
    </row>
    <row r="75" spans="1:31" x14ac:dyDescent="0.3">
      <c r="A75" s="34">
        <v>66</v>
      </c>
      <c r="B75" s="34">
        <f t="shared" si="13"/>
        <v>1.6660000000000004</v>
      </c>
      <c r="G75" s="34">
        <f t="shared" si="8"/>
        <v>-9640781868898654</v>
      </c>
      <c r="N75" s="34">
        <f t="shared" si="9"/>
        <v>9.9587708244748885E-2</v>
      </c>
      <c r="P75" s="34">
        <f t="shared" si="10"/>
        <v>-960103372011144</v>
      </c>
      <c r="V75" s="34">
        <f t="shared" si="11"/>
        <v>960103372011144</v>
      </c>
      <c r="Y75" s="34">
        <f t="shared" si="14"/>
        <v>96970440573125.547</v>
      </c>
      <c r="AD75" s="34">
        <f t="shared" si="15"/>
        <v>4038130720984232.5</v>
      </c>
      <c r="AE75" s="34">
        <f t="shared" si="12"/>
        <v>0.89018037980807163</v>
      </c>
    </row>
    <row r="76" spans="1:31" x14ac:dyDescent="0.3">
      <c r="A76" s="34">
        <v>67</v>
      </c>
      <c r="B76" s="34">
        <f t="shared" si="13"/>
        <v>1.7670000000000003</v>
      </c>
      <c r="G76" s="34">
        <f t="shared" si="8"/>
        <v>-9697817578923566</v>
      </c>
      <c r="N76" s="34">
        <f t="shared" si="9"/>
        <v>8.3736272412481758E-2</v>
      </c>
      <c r="P76" s="34">
        <f t="shared" si="10"/>
        <v>-812059094595298</v>
      </c>
      <c r="V76" s="34">
        <f t="shared" si="11"/>
        <v>812059094595298</v>
      </c>
      <c r="Y76" s="34">
        <f t="shared" si="14"/>
        <v>82017968554125.109</v>
      </c>
      <c r="AD76" s="34">
        <f t="shared" si="15"/>
        <v>4120148689538357.5</v>
      </c>
      <c r="AE76" s="34">
        <f t="shared" si="12"/>
        <v>0.90826072228415722</v>
      </c>
    </row>
    <row r="77" spans="1:31" x14ac:dyDescent="0.3">
      <c r="A77" s="34">
        <v>68</v>
      </c>
      <c r="B77" s="34">
        <f t="shared" si="13"/>
        <v>1.8680000000000003</v>
      </c>
      <c r="G77" s="34">
        <f t="shared" si="8"/>
        <v>-9333490241876570</v>
      </c>
      <c r="N77" s="34">
        <f t="shared" si="9"/>
        <v>6.9693338950675629E-2</v>
      </c>
      <c r="P77" s="34">
        <f t="shared" si="10"/>
        <v>-650482099019927.25</v>
      </c>
      <c r="V77" s="34">
        <f t="shared" si="11"/>
        <v>650482099019927.25</v>
      </c>
      <c r="Y77" s="34">
        <f t="shared" si="14"/>
        <v>65698692001012.656</v>
      </c>
      <c r="AD77" s="34">
        <f t="shared" si="15"/>
        <v>4185847381539370</v>
      </c>
      <c r="AE77" s="34">
        <f t="shared" si="12"/>
        <v>0.92274358344921137</v>
      </c>
    </row>
    <row r="78" spans="1:31" x14ac:dyDescent="0.3">
      <c r="A78" s="34">
        <v>69</v>
      </c>
      <c r="B78" s="34">
        <f t="shared" si="13"/>
        <v>1.9690000000000003</v>
      </c>
      <c r="G78" s="34">
        <f t="shared" si="8"/>
        <v>-8474974166517850</v>
      </c>
      <c r="N78" s="34">
        <f t="shared" si="9"/>
        <v>5.7416759943091943E-2</v>
      </c>
      <c r="P78" s="34">
        <f t="shared" si="10"/>
        <v>-486605557242861.13</v>
      </c>
      <c r="V78" s="34">
        <f t="shared" si="11"/>
        <v>486605557242861.13</v>
      </c>
      <c r="Y78" s="34">
        <f t="shared" si="14"/>
        <v>49147161281528.977</v>
      </c>
      <c r="AD78" s="34">
        <f t="shared" si="15"/>
        <v>4234994542820899</v>
      </c>
      <c r="AE78" s="34">
        <f t="shared" si="12"/>
        <v>0.93357776434106143</v>
      </c>
    </row>
    <row r="79" spans="1:31" x14ac:dyDescent="0.3">
      <c r="A79" s="34">
        <v>70</v>
      </c>
      <c r="B79" s="34">
        <f t="shared" si="13"/>
        <v>2.0700000000000003</v>
      </c>
      <c r="G79" s="34">
        <f t="shared" si="8"/>
        <v>-7045396885509540</v>
      </c>
      <c r="N79" s="34">
        <f t="shared" si="9"/>
        <v>4.6822635277683121E-2</v>
      </c>
      <c r="P79" s="34">
        <f t="shared" si="10"/>
        <v>-329884048756737.75</v>
      </c>
      <c r="V79" s="34">
        <f t="shared" si="11"/>
        <v>329884048756737.75</v>
      </c>
      <c r="Y79" s="34">
        <f t="shared" si="14"/>
        <v>33318288924430.516</v>
      </c>
      <c r="AD79" s="34">
        <f t="shared" si="15"/>
        <v>4268312831745329.5</v>
      </c>
      <c r="AE79" s="34">
        <f t="shared" si="12"/>
        <v>0.94092257042551519</v>
      </c>
    </row>
    <row r="80" spans="1:31" x14ac:dyDescent="0.3">
      <c r="A80" s="34">
        <v>71</v>
      </c>
      <c r="B80" s="34">
        <f t="shared" si="13"/>
        <v>2.1710000000000003</v>
      </c>
      <c r="G80" s="34">
        <f t="shared" si="8"/>
        <v>-4963839155415663</v>
      </c>
      <c r="N80" s="34">
        <f t="shared" si="9"/>
        <v>3.7795734251856623E-2</v>
      </c>
      <c r="P80" s="34">
        <f t="shared" si="10"/>
        <v>-187611945587050.81</v>
      </c>
      <c r="V80" s="34">
        <f t="shared" si="11"/>
        <v>187611945587050.81</v>
      </c>
      <c r="Y80" s="34">
        <f t="shared" si="14"/>
        <v>18948806504292.133</v>
      </c>
      <c r="AD80" s="34">
        <f t="shared" si="15"/>
        <v>4287261638249621.5</v>
      </c>
      <c r="AE80" s="34">
        <f t="shared" si="12"/>
        <v>0.94509971498481493</v>
      </c>
    </row>
    <row r="81" spans="1:31" x14ac:dyDescent="0.3">
      <c r="A81" s="34">
        <v>72</v>
      </c>
      <c r="B81" s="34">
        <f t="shared" si="13"/>
        <v>2.2720000000000002</v>
      </c>
      <c r="G81" s="34">
        <f t="shared" si="8"/>
        <v>-2145334956702189</v>
      </c>
      <c r="N81" s="34">
        <f t="shared" si="9"/>
        <v>3.0199481210634573E-2</v>
      </c>
      <c r="P81" s="34">
        <f t="shared" si="10"/>
        <v>-64788002715445.289</v>
      </c>
      <c r="V81" s="34">
        <f t="shared" si="11"/>
        <v>64788002715445.289</v>
      </c>
      <c r="Y81" s="34">
        <f t="shared" si="14"/>
        <v>6543588274259.9746</v>
      </c>
      <c r="AD81" s="34">
        <f t="shared" si="15"/>
        <v>4293805226523881.5</v>
      </c>
      <c r="AE81" s="34">
        <f t="shared" si="12"/>
        <v>0.94654220763742247</v>
      </c>
    </row>
    <row r="82" spans="1:31" x14ac:dyDescent="0.3">
      <c r="A82" s="34">
        <v>73</v>
      </c>
      <c r="B82" s="34">
        <f t="shared" si="13"/>
        <v>2.3730000000000002</v>
      </c>
      <c r="G82" s="34">
        <f t="shared" si="8"/>
        <v>1499128506262999.3</v>
      </c>
      <c r="N82" s="34">
        <f t="shared" si="9"/>
        <v>2.3885038190605869E-2</v>
      </c>
      <c r="P82" s="34">
        <f t="shared" si="10"/>
        <v>35806741624717.664</v>
      </c>
      <c r="V82" s="34">
        <f t="shared" si="11"/>
        <v>35806741624717.664</v>
      </c>
      <c r="Y82" s="34">
        <f t="shared" si="14"/>
        <v>3616480904096.4844</v>
      </c>
      <c r="AD82" s="34">
        <f t="shared" si="15"/>
        <v>4297421707427978</v>
      </c>
      <c r="AE82" s="34">
        <f t="shared" si="12"/>
        <v>0.94733943798166265</v>
      </c>
    </row>
    <row r="83" spans="1:31" x14ac:dyDescent="0.3">
      <c r="A83" s="34">
        <v>74</v>
      </c>
      <c r="B83" s="34">
        <f t="shared" si="13"/>
        <v>2.4740000000000002</v>
      </c>
      <c r="G83" s="34">
        <f t="shared" si="8"/>
        <v>6062610805210077</v>
      </c>
      <c r="N83" s="34">
        <f t="shared" si="9"/>
        <v>1.8699162668593644E-2</v>
      </c>
      <c r="P83" s="34">
        <f t="shared" si="10"/>
        <v>113365745642996.72</v>
      </c>
      <c r="V83" s="34">
        <f t="shared" si="11"/>
        <v>113365745642996.72</v>
      </c>
      <c r="Y83" s="34">
        <f t="shared" si="14"/>
        <v>11449940309942.67</v>
      </c>
      <c r="AD83" s="34">
        <f t="shared" si="15"/>
        <v>4308871647737920.5</v>
      </c>
      <c r="AE83" s="34">
        <f t="shared" si="12"/>
        <v>0.94986350491216565</v>
      </c>
    </row>
    <row r="84" spans="1:31" x14ac:dyDescent="0.3">
      <c r="A84" s="34">
        <v>75</v>
      </c>
      <c r="B84" s="34">
        <f t="shared" si="13"/>
        <v>2.5750000000000002</v>
      </c>
      <c r="G84" s="34">
        <f t="shared" si="8"/>
        <v>1.164221828796731E+16</v>
      </c>
      <c r="N84" s="34">
        <f t="shared" si="9"/>
        <v>1.4490659157048438E-2</v>
      </c>
      <c r="P84" s="34">
        <f t="shared" si="10"/>
        <v>168703417042890.28</v>
      </c>
      <c r="V84" s="34">
        <f t="shared" si="11"/>
        <v>168703417042890.28</v>
      </c>
      <c r="Y84" s="34">
        <f t="shared" si="14"/>
        <v>17039045121331.92</v>
      </c>
      <c r="AD84" s="34">
        <f t="shared" si="15"/>
        <v>4325910692859252.5</v>
      </c>
      <c r="AE84" s="34">
        <f t="shared" si="12"/>
        <v>0.95361965465215648</v>
      </c>
    </row>
    <row r="85" spans="1:31" x14ac:dyDescent="0.3">
      <c r="A85" s="34">
        <v>76</v>
      </c>
      <c r="B85" s="34">
        <f t="shared" si="13"/>
        <v>2.6760000000000002</v>
      </c>
      <c r="G85" s="34">
        <f t="shared" si="8"/>
        <v>1.8339104078461036E+16</v>
      </c>
      <c r="N85" s="34">
        <f t="shared" si="9"/>
        <v>1.1115369005911058E-2</v>
      </c>
      <c r="P85" s="34">
        <f t="shared" si="10"/>
        <v>203845909069902.88</v>
      </c>
      <c r="V85" s="34">
        <f t="shared" si="11"/>
        <v>203845909069902.88</v>
      </c>
      <c r="Y85" s="34">
        <f t="shared" si="14"/>
        <v>20588436816060.191</v>
      </c>
      <c r="AD85" s="34">
        <f t="shared" si="15"/>
        <v>4346499129675312.5</v>
      </c>
      <c r="AE85" s="34">
        <f t="shared" si="12"/>
        <v>0.9581582453444627</v>
      </c>
    </row>
    <row r="86" spans="1:31" x14ac:dyDescent="0.3">
      <c r="A86" s="34">
        <v>77</v>
      </c>
      <c r="B86" s="34">
        <f t="shared" si="13"/>
        <v>2.7770000000000001</v>
      </c>
      <c r="G86" s="34">
        <f t="shared" si="8"/>
        <v>2.6258468076715676E+16</v>
      </c>
      <c r="N86" s="34">
        <f t="shared" si="9"/>
        <v>8.4397462735252959E-3</v>
      </c>
      <c r="P86" s="34">
        <f t="shared" si="10"/>
        <v>221614808098944.06</v>
      </c>
      <c r="V86" s="34">
        <f t="shared" si="11"/>
        <v>221614808098944.06</v>
      </c>
      <c r="Y86" s="34">
        <f t="shared" si="14"/>
        <v>22383095617993.352</v>
      </c>
      <c r="AD86" s="34">
        <f t="shared" si="15"/>
        <v>4368882225293306</v>
      </c>
      <c r="AE86" s="34">
        <f t="shared" si="12"/>
        <v>0.96309245722001324</v>
      </c>
    </row>
    <row r="87" spans="1:31" x14ac:dyDescent="0.3">
      <c r="A87" s="34">
        <v>78</v>
      </c>
      <c r="B87" s="34">
        <f t="shared" si="13"/>
        <v>2.8780000000000001</v>
      </c>
      <c r="G87" s="34">
        <f t="shared" si="8"/>
        <v>3.5509556958853736E+16</v>
      </c>
      <c r="N87" s="34">
        <f t="shared" si="9"/>
        <v>6.3431452761899725E-3</v>
      </c>
      <c r="P87" s="34">
        <f t="shared" si="10"/>
        <v>225242278483151.84</v>
      </c>
      <c r="V87" s="34">
        <f t="shared" si="11"/>
        <v>225242278483151.84</v>
      </c>
      <c r="Y87" s="34">
        <f t="shared" si="14"/>
        <v>22749470126798.336</v>
      </c>
      <c r="AD87" s="34">
        <f t="shared" si="15"/>
        <v>4391631695420104.5</v>
      </c>
      <c r="AE87" s="34">
        <f t="shared" si="12"/>
        <v>0.96810743403903265</v>
      </c>
    </row>
    <row r="88" spans="1:31" x14ac:dyDescent="0.3">
      <c r="A88" s="34">
        <v>79</v>
      </c>
      <c r="B88" s="34">
        <f t="shared" si="13"/>
        <v>2.9790000000000001</v>
      </c>
      <c r="G88" s="34">
        <f t="shared" si="8"/>
        <v>4.620566417709576E+16</v>
      </c>
      <c r="N88" s="34">
        <f t="shared" si="9"/>
        <v>4.7189968525847836E-3</v>
      </c>
      <c r="P88" s="34">
        <f t="shared" si="10"/>
        <v>218044383823304.38</v>
      </c>
      <c r="V88" s="34">
        <f t="shared" si="11"/>
        <v>218044383823304.38</v>
      </c>
      <c r="Y88" s="34">
        <f t="shared" si="14"/>
        <v>22022482766153.742</v>
      </c>
      <c r="AD88" s="34">
        <f t="shared" si="15"/>
        <v>4413654178186258</v>
      </c>
      <c r="AE88" s="34">
        <f t="shared" si="12"/>
        <v>0.97296215109195483</v>
      </c>
    </row>
    <row r="89" spans="1:31" x14ac:dyDescent="0.3">
      <c r="A89" s="34">
        <v>80</v>
      </c>
      <c r="B89" s="34">
        <f t="shared" si="13"/>
        <v>3.08</v>
      </c>
      <c r="G89" s="34">
        <f t="shared" si="8"/>
        <v>5.8464129959760376E+16</v>
      </c>
      <c r="N89" s="34">
        <f t="shared" si="9"/>
        <v>3.4750773778549375E-3</v>
      </c>
      <c r="P89" s="34">
        <f t="shared" si="10"/>
        <v>203167375439134.38</v>
      </c>
      <c r="V89" s="34">
        <f t="shared" si="11"/>
        <v>203167375439134.38</v>
      </c>
      <c r="Y89" s="34">
        <f t="shared" si="14"/>
        <v>20519904919352.574</v>
      </c>
      <c r="AD89" s="34">
        <f t="shared" si="15"/>
        <v>4434174083105610.5</v>
      </c>
      <c r="AE89" s="34">
        <f t="shared" si="12"/>
        <v>0.97748563436103597</v>
      </c>
    </row>
    <row r="90" spans="1:31" x14ac:dyDescent="0.3">
      <c r="A90" s="34">
        <v>81</v>
      </c>
      <c r="B90" s="34">
        <f t="shared" si="13"/>
        <v>3.1810000000000009</v>
      </c>
      <c r="G90" s="34">
        <f t="shared" si="8"/>
        <v>7.2406341311264528E+16</v>
      </c>
      <c r="N90" s="34">
        <f t="shared" si="9"/>
        <v>2.5330807400485967E-3</v>
      </c>
      <c r="P90" s="34">
        <f t="shared" si="10"/>
        <v>183411108632949.22</v>
      </c>
      <c r="V90" s="34">
        <f t="shared" si="11"/>
        <v>183411108632949.22</v>
      </c>
      <c r="Y90" s="34">
        <f t="shared" si="14"/>
        <v>18524521971927.871</v>
      </c>
      <c r="AD90" s="34">
        <f t="shared" si="15"/>
        <v>4452698605077538.5</v>
      </c>
      <c r="AE90" s="34">
        <f t="shared" si="12"/>
        <v>0.9815692480784034</v>
      </c>
    </row>
    <row r="91" spans="1:31" x14ac:dyDescent="0.3">
      <c r="A91" s="34">
        <v>82</v>
      </c>
      <c r="B91" s="34">
        <f t="shared" si="13"/>
        <v>3.282</v>
      </c>
      <c r="G91" s="34">
        <f t="shared" si="8"/>
        <v>8.8157732012122496E+16</v>
      </c>
      <c r="N91" s="34">
        <f t="shared" si="9"/>
        <v>1.8276934202903908E-3</v>
      </c>
      <c r="P91" s="34">
        <f t="shared" si="10"/>
        <v>161125306746279.84</v>
      </c>
      <c r="V91" s="34">
        <f t="shared" si="11"/>
        <v>161125306746279.84</v>
      </c>
      <c r="Y91" s="34">
        <f t="shared" si="14"/>
        <v>16273655981374.266</v>
      </c>
      <c r="AD91" s="34">
        <f t="shared" si="15"/>
        <v>4468972261058913</v>
      </c>
      <c r="AE91" s="34">
        <f t="shared" si="12"/>
        <v>0.98515667262290518</v>
      </c>
    </row>
    <row r="92" spans="1:31" s="49" customFormat="1" x14ac:dyDescent="0.3">
      <c r="A92" s="49">
        <v>83</v>
      </c>
      <c r="B92" s="49">
        <f t="shared" si="13"/>
        <v>3.3830000000000009</v>
      </c>
      <c r="G92" s="49">
        <f t="shared" si="8"/>
        <v>1.0584778261894778E+17</v>
      </c>
      <c r="N92" s="49">
        <f t="shared" si="9"/>
        <v>1.305351359820449E-3</v>
      </c>
      <c r="P92" s="49">
        <f t="shared" si="10"/>
        <v>138168546975622.77</v>
      </c>
      <c r="V92" s="49">
        <f t="shared" si="11"/>
        <v>138168546975622.77</v>
      </c>
      <c r="Y92" s="49">
        <f t="shared" si="14"/>
        <v>13955023244537.9</v>
      </c>
      <c r="AD92" s="49">
        <f t="shared" si="15"/>
        <v>4482927284303451</v>
      </c>
      <c r="AE92" s="49">
        <f t="shared" si="12"/>
        <v>0.9882329692438887</v>
      </c>
    </row>
    <row r="93" spans="1:31" s="76" customFormat="1" x14ac:dyDescent="0.3">
      <c r="A93" s="76">
        <v>84</v>
      </c>
      <c r="B93" s="76">
        <f t="shared" si="13"/>
        <v>3.484</v>
      </c>
      <c r="G93" s="76">
        <f t="shared" si="8"/>
        <v>1.2561002046445077E+17</v>
      </c>
      <c r="N93" s="76">
        <f t="shared" si="9"/>
        <v>9.2282906723667468E-4</v>
      </c>
      <c r="P93" s="76">
        <f t="shared" si="10"/>
        <v>115916578020788.72</v>
      </c>
      <c r="V93" s="76">
        <f t="shared" si="11"/>
        <v>115916578020788.72</v>
      </c>
      <c r="Y93" s="76">
        <f t="shared" si="14"/>
        <v>11707574380099.662</v>
      </c>
      <c r="AD93" s="76">
        <f t="shared" si="15"/>
        <v>4494634858683550.5</v>
      </c>
      <c r="AE93" s="76">
        <f t="shared" si="12"/>
        <v>0.99081382997584833</v>
      </c>
    </row>
    <row r="94" spans="1:31" x14ac:dyDescent="0.3">
      <c r="A94" s="34">
        <v>85</v>
      </c>
      <c r="B94" s="49">
        <f t="shared" si="13"/>
        <v>3.5850000000000009</v>
      </c>
      <c r="G94" s="34">
        <f t="shared" si="8"/>
        <v>1.4758201965744099E+17</v>
      </c>
      <c r="N94" s="34">
        <f t="shared" si="9"/>
        <v>6.4578041088110192E-4</v>
      </c>
      <c r="P94" s="34">
        <f t="shared" si="10"/>
        <v>95305577293045.109</v>
      </c>
      <c r="V94" s="34">
        <f t="shared" si="11"/>
        <v>95305577293045.109</v>
      </c>
      <c r="Y94" s="34">
        <f t="shared" si="14"/>
        <v>9625863306597.5566</v>
      </c>
      <c r="AD94" s="34">
        <f t="shared" si="15"/>
        <v>4504260721990148</v>
      </c>
      <c r="AE94" s="50">
        <f t="shared" si="12"/>
        <v>0.99293579066665016</v>
      </c>
    </row>
    <row r="95" spans="1:31" x14ac:dyDescent="0.3">
      <c r="A95" s="34">
        <v>86</v>
      </c>
      <c r="B95" s="34">
        <f t="shared" si="13"/>
        <v>3.6859999999999999</v>
      </c>
      <c r="G95" s="34">
        <f t="shared" si="8"/>
        <v>1.7190540108282496E+17</v>
      </c>
      <c r="N95" s="34">
        <f t="shared" si="9"/>
        <v>4.4731991169886799E-4</v>
      </c>
      <c r="P95" s="34">
        <f t="shared" si="10"/>
        <v>76896708832927.75</v>
      </c>
      <c r="V95" s="34">
        <f t="shared" si="11"/>
        <v>76896708832927.75</v>
      </c>
      <c r="Y95" s="34">
        <f t="shared" si="14"/>
        <v>7766567592125.7031</v>
      </c>
      <c r="AD95" s="34">
        <f t="shared" si="15"/>
        <v>4512027289582274</v>
      </c>
      <c r="AE95" s="34">
        <f t="shared" si="12"/>
        <v>0.99464788137561033</v>
      </c>
    </row>
    <row r="96" spans="1:31" x14ac:dyDescent="0.3">
      <c r="A96" s="34">
        <v>87</v>
      </c>
      <c r="B96" s="34">
        <f t="shared" si="13"/>
        <v>3.7870000000000008</v>
      </c>
      <c r="G96" s="34">
        <f t="shared" si="8"/>
        <v>1.9872583240160858E+17</v>
      </c>
      <c r="N96" s="34">
        <f t="shared" si="9"/>
        <v>3.0670535307791695E-4</v>
      </c>
      <c r="P96" s="34">
        <f t="shared" si="10"/>
        <v>60950276592438.305</v>
      </c>
      <c r="V96" s="34">
        <f t="shared" si="11"/>
        <v>60950276592438.305</v>
      </c>
      <c r="Y96" s="34">
        <f t="shared" si="14"/>
        <v>6155977935836.2695</v>
      </c>
      <c r="AD96" s="34">
        <f t="shared" si="15"/>
        <v>4518183267518110</v>
      </c>
      <c r="AE96" s="34">
        <f t="shared" si="12"/>
        <v>0.9960049277804075</v>
      </c>
    </row>
    <row r="97" spans="1:31" x14ac:dyDescent="0.3">
      <c r="A97" s="34">
        <v>88</v>
      </c>
      <c r="B97" s="34">
        <f t="shared" si="13"/>
        <v>3.8879999999999999</v>
      </c>
      <c r="G97" s="34">
        <f t="shared" si="8"/>
        <v>2.2819302805089437E+17</v>
      </c>
      <c r="N97" s="34">
        <f t="shared" si="9"/>
        <v>2.0815854496572918E-4</v>
      </c>
      <c r="P97" s="34">
        <f t="shared" si="10"/>
        <v>47500328690397.992</v>
      </c>
      <c r="V97" s="34">
        <f t="shared" si="11"/>
        <v>47500328690397.992</v>
      </c>
      <c r="Y97" s="34">
        <f t="shared" si="14"/>
        <v>4797533197730.1973</v>
      </c>
      <c r="AD97" s="34">
        <f t="shared" si="15"/>
        <v>4522980800715840</v>
      </c>
      <c r="AE97" s="34">
        <f t="shared" si="12"/>
        <v>0.99706251363365994</v>
      </c>
    </row>
    <row r="98" spans="1:31" x14ac:dyDescent="0.3">
      <c r="A98" s="34">
        <v>89</v>
      </c>
      <c r="B98" s="34">
        <f t="shared" si="13"/>
        <v>3.9890000000000008</v>
      </c>
      <c r="G98" s="34">
        <f t="shared" si="8"/>
        <v>2.6046074924388445E+17</v>
      </c>
      <c r="N98" s="34">
        <f t="shared" si="9"/>
        <v>1.3984176379239904E-4</v>
      </c>
      <c r="P98" s="34">
        <f t="shared" si="10"/>
        <v>36423290572954.57</v>
      </c>
      <c r="V98" s="34">
        <f t="shared" si="11"/>
        <v>36423290572954.57</v>
      </c>
      <c r="Y98" s="34">
        <f t="shared" si="14"/>
        <v>3678752347868.4116</v>
      </c>
      <c r="AD98" s="34">
        <f t="shared" si="15"/>
        <v>4526659553063708</v>
      </c>
      <c r="AE98" s="34">
        <f t="shared" si="12"/>
        <v>0.99787347132386739</v>
      </c>
    </row>
    <row r="99" spans="1:31" x14ac:dyDescent="0.3">
      <c r="A99" s="34">
        <v>90</v>
      </c>
      <c r="B99" s="34">
        <f t="shared" si="13"/>
        <v>4.09</v>
      </c>
      <c r="G99" s="34">
        <f t="shared" si="8"/>
        <v>2.9568680396987712E+17</v>
      </c>
      <c r="N99" s="34">
        <f t="shared" si="9"/>
        <v>9.2992795718445907E-5</v>
      </c>
      <c r="P99" s="34">
        <f t="shared" si="10"/>
        <v>27496742558210.941</v>
      </c>
      <c r="V99" s="34">
        <f t="shared" si="11"/>
        <v>27496742558210.941</v>
      </c>
      <c r="Y99" s="34">
        <f t="shared" si="14"/>
        <v>2777170998379.3052</v>
      </c>
      <c r="AD99" s="34">
        <f t="shared" si="15"/>
        <v>4529436724062087</v>
      </c>
      <c r="AE99" s="34">
        <f t="shared" si="12"/>
        <v>0.99848568110729075</v>
      </c>
    </row>
    <row r="100" spans="1:31" x14ac:dyDescent="0.3">
      <c r="A100" s="34">
        <v>91</v>
      </c>
      <c r="B100" s="34">
        <f t="shared" si="13"/>
        <v>4.1910000000000007</v>
      </c>
      <c r="G100" s="34">
        <f t="shared" si="8"/>
        <v>3.340330469942713E+17</v>
      </c>
      <c r="N100" s="34">
        <f t="shared" si="9"/>
        <v>6.1211282356604617E-5</v>
      </c>
      <c r="P100" s="34">
        <f t="shared" si="10"/>
        <v>20446591156003.32</v>
      </c>
      <c r="V100" s="34">
        <f t="shared" si="11"/>
        <v>20446591156003.32</v>
      </c>
      <c r="Y100" s="34">
        <f t="shared" si="14"/>
        <v>2065105706756.3354</v>
      </c>
      <c r="AD100" s="34">
        <f t="shared" si="15"/>
        <v>4531501829768843</v>
      </c>
      <c r="AE100" s="34">
        <f t="shared" si="12"/>
        <v>0.99894092060036388</v>
      </c>
    </row>
    <row r="101" spans="1:31" x14ac:dyDescent="0.3">
      <c r="A101" s="34">
        <v>92</v>
      </c>
      <c r="B101" s="34">
        <f t="shared" si="13"/>
        <v>4.2919999999999998</v>
      </c>
      <c r="G101" s="34">
        <f t="shared" si="8"/>
        <v>3.756653798585609E+17</v>
      </c>
      <c r="N101" s="34">
        <f t="shared" si="9"/>
        <v>3.988259546153366E-5</v>
      </c>
      <c r="P101" s="34">
        <f t="shared" si="10"/>
        <v>14982510373802.359</v>
      </c>
      <c r="V101" s="34">
        <f t="shared" si="11"/>
        <v>14982510373802.359</v>
      </c>
      <c r="Y101" s="34">
        <f t="shared" si="14"/>
        <v>1513233547754.0383</v>
      </c>
      <c r="AD101" s="34">
        <f t="shared" si="15"/>
        <v>4533015063316597</v>
      </c>
      <c r="AE101" s="34">
        <f t="shared" si="12"/>
        <v>0.99927450336609203</v>
      </c>
    </row>
    <row r="102" spans="1:31" x14ac:dyDescent="0.3">
      <c r="A102" s="34">
        <v>93</v>
      </c>
      <c r="B102" s="34">
        <f t="shared" si="13"/>
        <v>4.3930000000000007</v>
      </c>
      <c r="G102" s="34">
        <f t="shared" si="8"/>
        <v>4.2075375088034131E+17</v>
      </c>
      <c r="N102" s="34">
        <f t="shared" si="9"/>
        <v>2.5722022324537423E-5</v>
      </c>
      <c r="P102" s="34">
        <f t="shared" si="10"/>
        <v>10822637373276.996</v>
      </c>
      <c r="V102" s="34">
        <f t="shared" si="11"/>
        <v>10822637373276.996</v>
      </c>
      <c r="Y102" s="34">
        <f t="shared" si="14"/>
        <v>1093086374700.9767</v>
      </c>
      <c r="AD102" s="34">
        <f t="shared" si="15"/>
        <v>4534108149691298</v>
      </c>
      <c r="AE102" s="34">
        <f t="shared" si="12"/>
        <v>0.99951546734458285</v>
      </c>
    </row>
    <row r="103" spans="1:31" x14ac:dyDescent="0.3">
      <c r="A103" s="34">
        <v>94</v>
      </c>
      <c r="B103" s="34">
        <f t="shared" si="13"/>
        <v>4.4939999999999998</v>
      </c>
      <c r="G103" s="34">
        <f t="shared" si="8"/>
        <v>4.6947215515330259E+17</v>
      </c>
      <c r="N103" s="34">
        <f t="shared" si="9"/>
        <v>1.6420885402344505E-5</v>
      </c>
      <c r="P103" s="34">
        <f t="shared" si="10"/>
        <v>7709148459364.0811</v>
      </c>
      <c r="V103" s="34">
        <f t="shared" si="11"/>
        <v>7709148459364.0811</v>
      </c>
      <c r="Y103" s="34">
        <f t="shared" si="14"/>
        <v>778623994395.77222</v>
      </c>
      <c r="AD103" s="34">
        <f t="shared" si="15"/>
        <v>4534886773685694</v>
      </c>
      <c r="AE103" s="34">
        <f t="shared" si="12"/>
        <v>0.99968711008003397</v>
      </c>
    </row>
    <row r="104" spans="1:31" x14ac:dyDescent="0.3">
      <c r="A104" s="34">
        <v>95</v>
      </c>
      <c r="B104" s="34">
        <f t="shared" si="13"/>
        <v>4.5950000000000006</v>
      </c>
      <c r="G104" s="34">
        <f t="shared" si="8"/>
        <v>5.219986345472361E+17</v>
      </c>
      <c r="N104" s="34">
        <f t="shared" si="9"/>
        <v>1.0376664891989014E-5</v>
      </c>
      <c r="P104" s="34">
        <f t="shared" si="10"/>
        <v>5416604904772.5088</v>
      </c>
      <c r="V104" s="34">
        <f t="shared" si="11"/>
        <v>5416604904772.5088</v>
      </c>
      <c r="Y104" s="34">
        <f t="shared" si="14"/>
        <v>547077095382.02344</v>
      </c>
      <c r="AD104" s="34">
        <f t="shared" si="15"/>
        <v>4535433850781076</v>
      </c>
      <c r="AE104" s="34">
        <f t="shared" si="12"/>
        <v>0.99980770976592848</v>
      </c>
    </row>
    <row r="105" spans="1:31" x14ac:dyDescent="0.3">
      <c r="A105" s="34">
        <v>96</v>
      </c>
      <c r="B105" s="34">
        <f t="shared" si="13"/>
        <v>4.6960000000000015</v>
      </c>
      <c r="G105" s="34">
        <f t="shared" si="8"/>
        <v>5.7851527770802906E+17</v>
      </c>
      <c r="N105" s="34">
        <f t="shared" si="9"/>
        <v>6.4906587297709424E-6</v>
      </c>
      <c r="P105" s="34">
        <f t="shared" si="10"/>
        <v>3754945237561.48</v>
      </c>
      <c r="V105" s="34">
        <f t="shared" si="11"/>
        <v>3754945237561.48</v>
      </c>
      <c r="Y105" s="34">
        <f t="shared" si="14"/>
        <v>379249468993.70947</v>
      </c>
      <c r="AD105" s="34">
        <f t="shared" si="15"/>
        <v>4535813100250070</v>
      </c>
      <c r="AE105" s="34">
        <f>AD105/SUM($Y$9:$Y$108)</f>
        <v>0.99989131291294819</v>
      </c>
    </row>
    <row r="106" spans="1:31" x14ac:dyDescent="0.3">
      <c r="A106" s="34">
        <v>97</v>
      </c>
      <c r="B106" s="34">
        <f>$B$9+A106*$A$7</f>
        <v>4.7970000000000006</v>
      </c>
      <c r="G106" s="34">
        <f t="shared" si="8"/>
        <v>6.3920822005766592E+17</v>
      </c>
      <c r="N106" s="34">
        <f t="shared" si="9"/>
        <v>4.0187363995916616E-6</v>
      </c>
      <c r="P106" s="34">
        <f t="shared" si="10"/>
        <v>2568809340863.939</v>
      </c>
      <c r="V106" s="34">
        <f t="shared" si="11"/>
        <v>2568809340863.939</v>
      </c>
      <c r="Y106" s="34">
        <f t="shared" si="14"/>
        <v>259449743427.25784</v>
      </c>
      <c r="AD106" s="34">
        <f t="shared" si="15"/>
        <v>4536072549993497</v>
      </c>
      <c r="AE106" s="34">
        <f>AD106/SUM($Y$9:$Y$108)</f>
        <v>0.99994850696809467</v>
      </c>
    </row>
    <row r="107" spans="1:31" x14ac:dyDescent="0.3">
      <c r="A107" s="34">
        <v>98</v>
      </c>
      <c r="B107" s="34">
        <f>$B$9+A107*$A$7</f>
        <v>4.8980000000000015</v>
      </c>
      <c r="G107" s="34">
        <f t="shared" si="8"/>
        <v>7.042676437942336E+17</v>
      </c>
      <c r="N107" s="34">
        <f t="shared" si="9"/>
        <v>2.4629751376704828E-6</v>
      </c>
      <c r="P107" s="34">
        <f t="shared" si="10"/>
        <v>1734593696930.969</v>
      </c>
      <c r="V107" s="34">
        <f t="shared" si="11"/>
        <v>1734593696930.969</v>
      </c>
      <c r="Y107" s="34">
        <f t="shared" si="14"/>
        <v>175193963390.02789</v>
      </c>
      <c r="AD107" s="34">
        <f t="shared" si="15"/>
        <v>4536247743956887</v>
      </c>
      <c r="AE107" s="34">
        <f>AD107/SUM($Y$9:$Y$108)</f>
        <v>0.99998712736937601</v>
      </c>
    </row>
    <row r="108" spans="1:31" x14ac:dyDescent="0.3">
      <c r="A108" s="34">
        <v>99</v>
      </c>
      <c r="B108" s="34">
        <f>$B$9+A108*$A$7</f>
        <v>4.9990000000000006</v>
      </c>
      <c r="G108" s="34">
        <f t="shared" si="8"/>
        <v>7.7388777789191117E+17</v>
      </c>
      <c r="N108" s="34">
        <f t="shared" si="9"/>
        <v>1.4941709802283004E-6</v>
      </c>
      <c r="P108" s="34">
        <f t="shared" si="10"/>
        <v>1156320659679.458</v>
      </c>
      <c r="V108" s="34">
        <f t="shared" si="11"/>
        <v>1156320659679.458</v>
      </c>
      <c r="Y108" s="34">
        <f>($A$7/2)*V108</f>
        <v>58394193313.81263</v>
      </c>
      <c r="AD108" s="34">
        <f t="shared" si="15"/>
        <v>4536306138150201</v>
      </c>
      <c r="AE108" s="34">
        <f>AD108/SUM($Y$9:$Y$108)</f>
        <v>1</v>
      </c>
    </row>
    <row r="110" spans="1:31" x14ac:dyDescent="0.3">
      <c r="AD110" s="34">
        <f>SUM($AD$9:$AD$108)</f>
        <v>2.2905790236476051E+17</v>
      </c>
    </row>
  </sheetData>
  <sheetProtection algorithmName="SHA-512" hashValue="5qE7sRKSZKBsOBX7rQa+Lq8Vru+IxOqHcKLvW78yejcFayS1ITLLLnGvsuiUR2X4qa5ChIWd1SRjVOX3Cz6akQ==" saltValue="0wsFX2aGve+1X64UF7thu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2" sqref="B2:C5"/>
    </sheetView>
  </sheetViews>
  <sheetFormatPr defaultRowHeight="14.4" x14ac:dyDescent="0.3"/>
  <cols>
    <col min="1" max="1" width="17" customWidth="1"/>
    <col min="2" max="2" width="20.109375" customWidth="1"/>
    <col min="3" max="3" width="14.6640625" customWidth="1"/>
    <col min="4" max="4" width="18" customWidth="1"/>
    <col min="5" max="5" width="19" bestFit="1" customWidth="1"/>
    <col min="6" max="6" width="18.109375" customWidth="1"/>
    <col min="7" max="8" width="9" bestFit="1" customWidth="1"/>
    <col min="9" max="9" width="10.33203125" customWidth="1"/>
    <col min="10" max="11" width="9" bestFit="1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52"/>
      <c r="B1" s="107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H1" s="127" t="s">
        <v>1</v>
      </c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</row>
    <row r="2" spans="1:63" ht="79.2" x14ac:dyDescent="0.3">
      <c r="A2" s="53" t="s">
        <v>2</v>
      </c>
      <c r="B2" s="79" t="s">
        <v>218</v>
      </c>
      <c r="C2" s="79" t="s">
        <v>219</v>
      </c>
      <c r="D2" s="123"/>
      <c r="E2" s="123"/>
      <c r="F2" s="123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3" t="str">
        <f>IF(B2&gt;0,B2,"")</f>
        <v>CC-BurnsHarbor-IN_#1 Scrubber Stack</v>
      </c>
      <c r="AI2" s="123" t="str">
        <f t="shared" ref="AI2:BK2" si="0">IF(C2&gt;0,C2,"")</f>
        <v>USS-GraniteCity-IL_BOF ESP Exhaust</v>
      </c>
      <c r="AJ2" s="123" t="str">
        <f t="shared" si="0"/>
        <v/>
      </c>
      <c r="AK2" s="123" t="str">
        <f t="shared" si="0"/>
        <v/>
      </c>
      <c r="AL2" s="123" t="str">
        <f t="shared" si="0"/>
        <v/>
      </c>
      <c r="AM2" s="123" t="str">
        <f t="shared" si="0"/>
        <v/>
      </c>
      <c r="AN2" s="123" t="str">
        <f t="shared" si="0"/>
        <v/>
      </c>
      <c r="AO2" s="123" t="str">
        <f t="shared" si="0"/>
        <v/>
      </c>
      <c r="AP2" s="123" t="str">
        <f t="shared" si="0"/>
        <v/>
      </c>
      <c r="AQ2" s="123" t="str">
        <f t="shared" si="0"/>
        <v/>
      </c>
      <c r="AR2" s="123" t="str">
        <f t="shared" si="0"/>
        <v/>
      </c>
      <c r="AS2" s="123" t="str">
        <f t="shared" si="0"/>
        <v/>
      </c>
      <c r="AT2" s="123" t="str">
        <f t="shared" si="0"/>
        <v/>
      </c>
      <c r="AU2" s="123" t="str">
        <f t="shared" si="0"/>
        <v/>
      </c>
      <c r="AV2" s="123" t="str">
        <f t="shared" si="0"/>
        <v/>
      </c>
      <c r="AW2" s="123" t="str">
        <f t="shared" si="0"/>
        <v/>
      </c>
      <c r="AX2" s="123" t="str">
        <f t="shared" si="0"/>
        <v/>
      </c>
      <c r="AY2" s="123" t="str">
        <f t="shared" si="0"/>
        <v/>
      </c>
      <c r="AZ2" s="123" t="str">
        <f t="shared" si="0"/>
        <v/>
      </c>
      <c r="BA2" s="123" t="str">
        <f t="shared" si="0"/>
        <v/>
      </c>
      <c r="BB2" s="123" t="str">
        <f t="shared" si="0"/>
        <v/>
      </c>
      <c r="BC2" s="123" t="str">
        <f t="shared" si="0"/>
        <v/>
      </c>
      <c r="BD2" s="123" t="str">
        <f t="shared" si="0"/>
        <v/>
      </c>
      <c r="BE2" s="123" t="str">
        <f t="shared" si="0"/>
        <v/>
      </c>
      <c r="BF2" s="123" t="str">
        <f t="shared" si="0"/>
        <v/>
      </c>
      <c r="BG2" s="123" t="str">
        <f t="shared" si="0"/>
        <v/>
      </c>
      <c r="BH2" s="123" t="str">
        <f t="shared" si="0"/>
        <v/>
      </c>
      <c r="BI2" s="123" t="str">
        <f t="shared" si="0"/>
        <v/>
      </c>
      <c r="BJ2" s="123" t="str">
        <f t="shared" si="0"/>
        <v/>
      </c>
      <c r="BK2" s="123" t="str">
        <f t="shared" si="0"/>
        <v/>
      </c>
    </row>
    <row r="3" spans="1:63" x14ac:dyDescent="0.3">
      <c r="A3" s="99">
        <v>1</v>
      </c>
      <c r="B3" s="181">
        <v>1.0291060291060291E-5</v>
      </c>
      <c r="C3" s="181">
        <v>1.9464005188441304E-2</v>
      </c>
      <c r="D3" s="81"/>
      <c r="E3" s="81"/>
      <c r="F3" s="81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150"/>
      <c r="AG3" s="150"/>
      <c r="AH3" s="81">
        <f>IF(B3&gt;0,LN(B3),"")</f>
        <v>-11.484234972507299</v>
      </c>
      <c r="AI3" s="81">
        <f t="shared" ref="AI3:AX18" si="1">IF(C3&gt;0,LN(C3),"")</f>
        <v>-3.9391884069349161</v>
      </c>
      <c r="AJ3" s="81" t="str">
        <f t="shared" si="1"/>
        <v/>
      </c>
      <c r="AK3" s="81" t="str">
        <f t="shared" si="1"/>
        <v/>
      </c>
      <c r="AL3" s="81" t="str">
        <f t="shared" si="1"/>
        <v/>
      </c>
      <c r="AM3" s="81" t="str">
        <f t="shared" si="1"/>
        <v/>
      </c>
      <c r="AN3" s="81" t="str">
        <f t="shared" si="1"/>
        <v/>
      </c>
      <c r="AO3" s="81" t="str">
        <f t="shared" si="1"/>
        <v/>
      </c>
      <c r="AP3" s="81" t="str">
        <f t="shared" si="1"/>
        <v/>
      </c>
      <c r="AQ3" s="81" t="str">
        <f t="shared" si="1"/>
        <v/>
      </c>
      <c r="AR3" s="81" t="str">
        <f t="shared" si="1"/>
        <v/>
      </c>
      <c r="AS3" s="81" t="str">
        <f t="shared" si="1"/>
        <v/>
      </c>
      <c r="AT3" s="81" t="str">
        <f t="shared" si="1"/>
        <v/>
      </c>
      <c r="AU3" s="81" t="str">
        <f t="shared" si="1"/>
        <v/>
      </c>
      <c r="AV3" s="81" t="str">
        <f t="shared" si="1"/>
        <v/>
      </c>
      <c r="AW3" s="81" t="str">
        <f t="shared" si="1"/>
        <v/>
      </c>
      <c r="AX3" s="81" t="str">
        <f t="shared" si="1"/>
        <v/>
      </c>
      <c r="AY3" s="81" t="str">
        <f t="shared" ref="AY3:BK22" si="2">IF(S3&gt;0,LN(S3),"")</f>
        <v/>
      </c>
      <c r="AZ3" s="81" t="str">
        <f t="shared" si="2"/>
        <v/>
      </c>
      <c r="BA3" s="81" t="str">
        <f t="shared" si="2"/>
        <v/>
      </c>
      <c r="BB3" s="81" t="str">
        <f t="shared" si="2"/>
        <v/>
      </c>
      <c r="BC3" s="81" t="str">
        <f t="shared" si="2"/>
        <v/>
      </c>
      <c r="BD3" s="81" t="str">
        <f t="shared" si="2"/>
        <v/>
      </c>
      <c r="BE3" s="81" t="str">
        <f t="shared" si="2"/>
        <v/>
      </c>
      <c r="BF3" s="81" t="str">
        <f t="shared" si="2"/>
        <v/>
      </c>
      <c r="BG3" s="81" t="str">
        <f t="shared" si="2"/>
        <v/>
      </c>
      <c r="BH3" s="81" t="str">
        <f t="shared" si="2"/>
        <v/>
      </c>
      <c r="BI3" s="81" t="str">
        <f t="shared" si="2"/>
        <v/>
      </c>
      <c r="BJ3" s="81" t="str">
        <f t="shared" si="2"/>
        <v/>
      </c>
      <c r="BK3" s="81" t="str">
        <f t="shared" si="2"/>
        <v/>
      </c>
    </row>
    <row r="4" spans="1:63" x14ac:dyDescent="0.3">
      <c r="A4" s="99">
        <v>2</v>
      </c>
      <c r="B4" s="181">
        <v>1.1518324607329842E-5</v>
      </c>
      <c r="C4" s="181">
        <v>3.2456315526709939E-2</v>
      </c>
      <c r="D4" s="81"/>
      <c r="E4" s="81"/>
      <c r="F4" s="81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150"/>
      <c r="AG4" s="150"/>
      <c r="AH4" s="81">
        <f t="shared" ref="AH4:AW33" si="3">IF(B4&gt;0,LN(B4),"")</f>
        <v>-11.371571346664497</v>
      </c>
      <c r="AI4" s="81">
        <f t="shared" si="1"/>
        <v>-3.4278602314494409</v>
      </c>
      <c r="AJ4" s="81" t="str">
        <f t="shared" si="1"/>
        <v/>
      </c>
      <c r="AK4" s="81" t="str">
        <f t="shared" si="1"/>
        <v/>
      </c>
      <c r="AL4" s="81" t="str">
        <f t="shared" si="1"/>
        <v/>
      </c>
      <c r="AM4" s="81" t="str">
        <f t="shared" si="1"/>
        <v/>
      </c>
      <c r="AN4" s="81" t="str">
        <f t="shared" si="1"/>
        <v/>
      </c>
      <c r="AO4" s="81" t="str">
        <f t="shared" si="1"/>
        <v/>
      </c>
      <c r="AP4" s="81" t="str">
        <f t="shared" si="1"/>
        <v/>
      </c>
      <c r="AQ4" s="81" t="str">
        <f t="shared" si="1"/>
        <v/>
      </c>
      <c r="AR4" s="81" t="str">
        <f t="shared" si="1"/>
        <v/>
      </c>
      <c r="AS4" s="81" t="str">
        <f t="shared" si="1"/>
        <v/>
      </c>
      <c r="AT4" s="81" t="str">
        <f t="shared" si="1"/>
        <v/>
      </c>
      <c r="AU4" s="81" t="str">
        <f t="shared" si="1"/>
        <v/>
      </c>
      <c r="AV4" s="81" t="str">
        <f t="shared" si="1"/>
        <v/>
      </c>
      <c r="AW4" s="81" t="str">
        <f t="shared" si="1"/>
        <v/>
      </c>
      <c r="AX4" s="81" t="str">
        <f t="shared" si="1"/>
        <v/>
      </c>
      <c r="AY4" s="81" t="str">
        <f t="shared" si="2"/>
        <v/>
      </c>
      <c r="AZ4" s="81" t="str">
        <f t="shared" si="2"/>
        <v/>
      </c>
      <c r="BA4" s="81" t="str">
        <f t="shared" si="2"/>
        <v/>
      </c>
      <c r="BB4" s="81" t="str">
        <f t="shared" si="2"/>
        <v/>
      </c>
      <c r="BC4" s="81" t="str">
        <f t="shared" si="2"/>
        <v/>
      </c>
      <c r="BD4" s="81" t="str">
        <f t="shared" si="2"/>
        <v/>
      </c>
      <c r="BE4" s="81" t="str">
        <f t="shared" si="2"/>
        <v/>
      </c>
      <c r="BF4" s="81" t="str">
        <f t="shared" si="2"/>
        <v/>
      </c>
      <c r="BG4" s="81" t="str">
        <f t="shared" si="2"/>
        <v/>
      </c>
      <c r="BH4" s="81" t="str">
        <f t="shared" si="2"/>
        <v/>
      </c>
      <c r="BI4" s="81" t="str">
        <f t="shared" si="2"/>
        <v/>
      </c>
      <c r="BJ4" s="81" t="str">
        <f t="shared" si="2"/>
        <v/>
      </c>
      <c r="BK4" s="81" t="str">
        <f t="shared" si="2"/>
        <v/>
      </c>
    </row>
    <row r="5" spans="1:63" x14ac:dyDescent="0.3">
      <c r="A5" s="99">
        <v>3</v>
      </c>
      <c r="B5" s="181">
        <v>7.5126903553299498E-6</v>
      </c>
      <c r="C5" s="181">
        <v>4.6505568246716159E-2</v>
      </c>
      <c r="D5" s="81"/>
      <c r="E5" s="81"/>
      <c r="F5" s="81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150"/>
      <c r="AG5" s="150"/>
      <c r="AH5" s="81">
        <f t="shared" si="3"/>
        <v>-11.798916919944102</v>
      </c>
      <c r="AI5" s="81">
        <f t="shared" si="1"/>
        <v>-3.0681832263167474</v>
      </c>
      <c r="AJ5" s="81" t="str">
        <f t="shared" si="1"/>
        <v/>
      </c>
      <c r="AK5" s="81" t="str">
        <f t="shared" si="1"/>
        <v/>
      </c>
      <c r="AL5" s="81" t="str">
        <f t="shared" si="1"/>
        <v/>
      </c>
      <c r="AM5" s="81" t="str">
        <f t="shared" si="1"/>
        <v/>
      </c>
      <c r="AN5" s="81" t="str">
        <f t="shared" si="1"/>
        <v/>
      </c>
      <c r="AO5" s="81" t="str">
        <f t="shared" si="1"/>
        <v/>
      </c>
      <c r="AP5" s="81" t="str">
        <f t="shared" si="1"/>
        <v/>
      </c>
      <c r="AQ5" s="81" t="str">
        <f t="shared" si="1"/>
        <v/>
      </c>
      <c r="AR5" s="81" t="str">
        <f t="shared" si="1"/>
        <v/>
      </c>
      <c r="AS5" s="81" t="str">
        <f t="shared" si="1"/>
        <v/>
      </c>
      <c r="AT5" s="81" t="str">
        <f t="shared" si="1"/>
        <v/>
      </c>
      <c r="AU5" s="81" t="str">
        <f t="shared" si="1"/>
        <v/>
      </c>
      <c r="AV5" s="81" t="str">
        <f t="shared" si="1"/>
        <v/>
      </c>
      <c r="AW5" s="81" t="str">
        <f t="shared" si="1"/>
        <v/>
      </c>
      <c r="AX5" s="81" t="str">
        <f t="shared" si="1"/>
        <v/>
      </c>
      <c r="AY5" s="81" t="str">
        <f t="shared" si="2"/>
        <v/>
      </c>
      <c r="AZ5" s="81" t="str">
        <f t="shared" si="2"/>
        <v/>
      </c>
      <c r="BA5" s="81" t="str">
        <f t="shared" si="2"/>
        <v/>
      </c>
      <c r="BB5" s="81" t="str">
        <f t="shared" si="2"/>
        <v/>
      </c>
      <c r="BC5" s="81" t="str">
        <f t="shared" si="2"/>
        <v/>
      </c>
      <c r="BD5" s="81" t="str">
        <f t="shared" si="2"/>
        <v/>
      </c>
      <c r="BE5" s="81" t="str">
        <f t="shared" si="2"/>
        <v/>
      </c>
      <c r="BF5" s="81" t="str">
        <f t="shared" si="2"/>
        <v/>
      </c>
      <c r="BG5" s="81" t="str">
        <f t="shared" si="2"/>
        <v/>
      </c>
      <c r="BH5" s="81" t="str">
        <f t="shared" si="2"/>
        <v/>
      </c>
      <c r="BI5" s="81" t="str">
        <f t="shared" si="2"/>
        <v/>
      </c>
      <c r="BJ5" s="81" t="str">
        <f t="shared" si="2"/>
        <v/>
      </c>
      <c r="BK5" s="81" t="str">
        <f t="shared" si="2"/>
        <v/>
      </c>
    </row>
    <row r="6" spans="1:63" x14ac:dyDescent="0.3">
      <c r="A6" s="99">
        <v>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150"/>
      <c r="AG6" s="150"/>
      <c r="AH6" s="81" t="str">
        <f t="shared" si="3"/>
        <v/>
      </c>
      <c r="AI6" s="81" t="str">
        <f t="shared" si="1"/>
        <v/>
      </c>
      <c r="AJ6" s="81" t="str">
        <f t="shared" si="1"/>
        <v/>
      </c>
      <c r="AK6" s="81" t="str">
        <f t="shared" si="1"/>
        <v/>
      </c>
      <c r="AL6" s="81" t="str">
        <f t="shared" si="1"/>
        <v/>
      </c>
      <c r="AM6" s="81" t="str">
        <f t="shared" si="1"/>
        <v/>
      </c>
      <c r="AN6" s="81" t="str">
        <f t="shared" si="1"/>
        <v/>
      </c>
      <c r="AO6" s="81" t="str">
        <f t="shared" si="1"/>
        <v/>
      </c>
      <c r="AP6" s="81" t="str">
        <f t="shared" si="1"/>
        <v/>
      </c>
      <c r="AQ6" s="81" t="str">
        <f t="shared" si="1"/>
        <v/>
      </c>
      <c r="AR6" s="81" t="str">
        <f t="shared" si="1"/>
        <v/>
      </c>
      <c r="AS6" s="81" t="str">
        <f t="shared" si="1"/>
        <v/>
      </c>
      <c r="AT6" s="81" t="str">
        <f t="shared" si="1"/>
        <v/>
      </c>
      <c r="AU6" s="81" t="str">
        <f t="shared" si="1"/>
        <v/>
      </c>
      <c r="AV6" s="81" t="str">
        <f t="shared" si="1"/>
        <v/>
      </c>
      <c r="AW6" s="81" t="str">
        <f t="shared" si="1"/>
        <v/>
      </c>
      <c r="AX6" s="81" t="str">
        <f t="shared" si="1"/>
        <v/>
      </c>
      <c r="AY6" s="81" t="str">
        <f t="shared" si="2"/>
        <v/>
      </c>
      <c r="AZ6" s="81" t="str">
        <f t="shared" si="2"/>
        <v/>
      </c>
      <c r="BA6" s="81" t="str">
        <f t="shared" si="2"/>
        <v/>
      </c>
      <c r="BB6" s="81" t="str">
        <f t="shared" si="2"/>
        <v/>
      </c>
      <c r="BC6" s="81" t="str">
        <f t="shared" si="2"/>
        <v/>
      </c>
      <c r="BD6" s="81" t="str">
        <f t="shared" si="2"/>
        <v/>
      </c>
      <c r="BE6" s="81" t="str">
        <f t="shared" si="2"/>
        <v/>
      </c>
      <c r="BF6" s="81" t="str">
        <f t="shared" si="2"/>
        <v/>
      </c>
      <c r="BG6" s="81" t="str">
        <f t="shared" si="2"/>
        <v/>
      </c>
      <c r="BH6" s="81" t="str">
        <f t="shared" si="2"/>
        <v/>
      </c>
      <c r="BI6" s="81" t="str">
        <f t="shared" si="2"/>
        <v/>
      </c>
      <c r="BJ6" s="81" t="str">
        <f t="shared" si="2"/>
        <v/>
      </c>
      <c r="BK6" s="81" t="str">
        <f t="shared" si="2"/>
        <v/>
      </c>
    </row>
    <row r="7" spans="1:63" x14ac:dyDescent="0.3">
      <c r="A7" s="99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150"/>
      <c r="AG7" s="150"/>
      <c r="AH7" s="81" t="str">
        <f t="shared" si="3"/>
        <v/>
      </c>
      <c r="AI7" s="81" t="str">
        <f t="shared" si="1"/>
        <v/>
      </c>
      <c r="AJ7" s="81" t="str">
        <f t="shared" si="1"/>
        <v/>
      </c>
      <c r="AK7" s="81" t="str">
        <f t="shared" si="1"/>
        <v/>
      </c>
      <c r="AL7" s="81" t="str">
        <f t="shared" si="1"/>
        <v/>
      </c>
      <c r="AM7" s="81" t="str">
        <f t="shared" si="1"/>
        <v/>
      </c>
      <c r="AN7" s="81" t="str">
        <f t="shared" si="1"/>
        <v/>
      </c>
      <c r="AO7" s="81" t="str">
        <f t="shared" si="1"/>
        <v/>
      </c>
      <c r="AP7" s="81" t="str">
        <f t="shared" si="1"/>
        <v/>
      </c>
      <c r="AQ7" s="81" t="str">
        <f t="shared" si="1"/>
        <v/>
      </c>
      <c r="AR7" s="81" t="str">
        <f t="shared" si="1"/>
        <v/>
      </c>
      <c r="AS7" s="81" t="str">
        <f t="shared" si="1"/>
        <v/>
      </c>
      <c r="AT7" s="81" t="str">
        <f t="shared" si="1"/>
        <v/>
      </c>
      <c r="AU7" s="81" t="str">
        <f t="shared" si="1"/>
        <v/>
      </c>
      <c r="AV7" s="81" t="str">
        <f t="shared" si="1"/>
        <v/>
      </c>
      <c r="AW7" s="81" t="str">
        <f t="shared" si="1"/>
        <v/>
      </c>
      <c r="AX7" s="81" t="str">
        <f t="shared" si="1"/>
        <v/>
      </c>
      <c r="AY7" s="81" t="str">
        <f t="shared" si="2"/>
        <v/>
      </c>
      <c r="AZ7" s="81" t="str">
        <f t="shared" si="2"/>
        <v/>
      </c>
      <c r="BA7" s="81" t="str">
        <f t="shared" si="2"/>
        <v/>
      </c>
      <c r="BB7" s="81" t="str">
        <f t="shared" si="2"/>
        <v/>
      </c>
      <c r="BC7" s="81" t="str">
        <f t="shared" si="2"/>
        <v/>
      </c>
      <c r="BD7" s="81" t="str">
        <f t="shared" si="2"/>
        <v/>
      </c>
      <c r="BE7" s="81" t="str">
        <f t="shared" si="2"/>
        <v/>
      </c>
      <c r="BF7" s="81" t="str">
        <f t="shared" si="2"/>
        <v/>
      </c>
      <c r="BG7" s="81" t="str">
        <f t="shared" si="2"/>
        <v/>
      </c>
      <c r="BH7" s="81" t="str">
        <f t="shared" si="2"/>
        <v/>
      </c>
      <c r="BI7" s="81" t="str">
        <f t="shared" si="2"/>
        <v/>
      </c>
      <c r="BJ7" s="81" t="str">
        <f t="shared" si="2"/>
        <v/>
      </c>
      <c r="BK7" s="81" t="str">
        <f t="shared" si="2"/>
        <v/>
      </c>
    </row>
    <row r="8" spans="1:63" x14ac:dyDescent="0.3">
      <c r="A8" s="99">
        <v>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150"/>
      <c r="AG8" s="150"/>
      <c r="AH8" s="81" t="str">
        <f t="shared" si="3"/>
        <v/>
      </c>
      <c r="AI8" s="81" t="str">
        <f t="shared" si="1"/>
        <v/>
      </c>
      <c r="AJ8" s="81" t="str">
        <f t="shared" si="1"/>
        <v/>
      </c>
      <c r="AK8" s="81" t="str">
        <f t="shared" si="1"/>
        <v/>
      </c>
      <c r="AL8" s="81" t="str">
        <f t="shared" si="1"/>
        <v/>
      </c>
      <c r="AM8" s="81" t="str">
        <f t="shared" si="1"/>
        <v/>
      </c>
      <c r="AN8" s="81" t="str">
        <f t="shared" si="1"/>
        <v/>
      </c>
      <c r="AO8" s="81" t="str">
        <f t="shared" si="1"/>
        <v/>
      </c>
      <c r="AP8" s="81" t="str">
        <f t="shared" si="1"/>
        <v/>
      </c>
      <c r="AQ8" s="81" t="str">
        <f t="shared" si="1"/>
        <v/>
      </c>
      <c r="AR8" s="81" t="str">
        <f t="shared" si="1"/>
        <v/>
      </c>
      <c r="AS8" s="81" t="str">
        <f t="shared" si="1"/>
        <v/>
      </c>
      <c r="AT8" s="81" t="str">
        <f t="shared" si="1"/>
        <v/>
      </c>
      <c r="AU8" s="81" t="str">
        <f t="shared" si="1"/>
        <v/>
      </c>
      <c r="AV8" s="81" t="str">
        <f t="shared" si="1"/>
        <v/>
      </c>
      <c r="AW8" s="81" t="str">
        <f t="shared" si="1"/>
        <v/>
      </c>
      <c r="AX8" s="81" t="str">
        <f t="shared" si="1"/>
        <v/>
      </c>
      <c r="AY8" s="81" t="str">
        <f t="shared" si="2"/>
        <v/>
      </c>
      <c r="AZ8" s="81" t="str">
        <f t="shared" si="2"/>
        <v/>
      </c>
      <c r="BA8" s="81" t="str">
        <f t="shared" si="2"/>
        <v/>
      </c>
      <c r="BB8" s="81" t="str">
        <f t="shared" si="2"/>
        <v/>
      </c>
      <c r="BC8" s="81" t="str">
        <f t="shared" si="2"/>
        <v/>
      </c>
      <c r="BD8" s="81" t="str">
        <f t="shared" si="2"/>
        <v/>
      </c>
      <c r="BE8" s="81" t="str">
        <f t="shared" si="2"/>
        <v/>
      </c>
      <c r="BF8" s="81" t="str">
        <f t="shared" si="2"/>
        <v/>
      </c>
      <c r="BG8" s="81" t="str">
        <f t="shared" si="2"/>
        <v/>
      </c>
      <c r="BH8" s="81" t="str">
        <f t="shared" si="2"/>
        <v/>
      </c>
      <c r="BI8" s="81" t="str">
        <f t="shared" si="2"/>
        <v/>
      </c>
      <c r="BJ8" s="81" t="str">
        <f t="shared" si="2"/>
        <v/>
      </c>
      <c r="BK8" s="81" t="str">
        <f t="shared" si="2"/>
        <v/>
      </c>
    </row>
    <row r="9" spans="1:63" x14ac:dyDescent="0.3">
      <c r="A9" s="99">
        <v>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150"/>
      <c r="AG9" s="150"/>
      <c r="AH9" s="81" t="str">
        <f t="shared" si="3"/>
        <v/>
      </c>
      <c r="AI9" s="81" t="str">
        <f t="shared" si="1"/>
        <v/>
      </c>
      <c r="AJ9" s="81" t="str">
        <f t="shared" si="1"/>
        <v/>
      </c>
      <c r="AK9" s="81" t="str">
        <f t="shared" si="1"/>
        <v/>
      </c>
      <c r="AL9" s="81" t="str">
        <f t="shared" si="1"/>
        <v/>
      </c>
      <c r="AM9" s="81" t="str">
        <f t="shared" si="1"/>
        <v/>
      </c>
      <c r="AN9" s="81" t="str">
        <f t="shared" si="1"/>
        <v/>
      </c>
      <c r="AO9" s="81" t="str">
        <f t="shared" si="1"/>
        <v/>
      </c>
      <c r="AP9" s="81" t="str">
        <f t="shared" si="1"/>
        <v/>
      </c>
      <c r="AQ9" s="81" t="str">
        <f t="shared" si="1"/>
        <v/>
      </c>
      <c r="AR9" s="81" t="str">
        <f t="shared" si="1"/>
        <v/>
      </c>
      <c r="AS9" s="81" t="str">
        <f t="shared" si="1"/>
        <v/>
      </c>
      <c r="AT9" s="81" t="str">
        <f t="shared" si="1"/>
        <v/>
      </c>
      <c r="AU9" s="81" t="str">
        <f t="shared" si="1"/>
        <v/>
      </c>
      <c r="AV9" s="81" t="str">
        <f t="shared" si="1"/>
        <v/>
      </c>
      <c r="AW9" s="81" t="str">
        <f t="shared" si="1"/>
        <v/>
      </c>
      <c r="AX9" s="81" t="str">
        <f t="shared" si="1"/>
        <v/>
      </c>
      <c r="AY9" s="81" t="str">
        <f t="shared" si="2"/>
        <v/>
      </c>
      <c r="AZ9" s="81" t="str">
        <f t="shared" si="2"/>
        <v/>
      </c>
      <c r="BA9" s="81" t="str">
        <f t="shared" si="2"/>
        <v/>
      </c>
      <c r="BB9" s="81" t="str">
        <f t="shared" si="2"/>
        <v/>
      </c>
      <c r="BC9" s="81" t="str">
        <f t="shared" si="2"/>
        <v/>
      </c>
      <c r="BD9" s="81" t="str">
        <f t="shared" si="2"/>
        <v/>
      </c>
      <c r="BE9" s="81" t="str">
        <f t="shared" si="2"/>
        <v/>
      </c>
      <c r="BF9" s="81" t="str">
        <f t="shared" si="2"/>
        <v/>
      </c>
      <c r="BG9" s="81" t="str">
        <f t="shared" si="2"/>
        <v/>
      </c>
      <c r="BH9" s="81" t="str">
        <f t="shared" si="2"/>
        <v/>
      </c>
      <c r="BI9" s="81" t="str">
        <f t="shared" si="2"/>
        <v/>
      </c>
      <c r="BJ9" s="81" t="str">
        <f t="shared" si="2"/>
        <v/>
      </c>
      <c r="BK9" s="81" t="str">
        <f t="shared" si="2"/>
        <v/>
      </c>
    </row>
    <row r="10" spans="1:63" x14ac:dyDescent="0.3">
      <c r="A10" s="99">
        <v>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150"/>
      <c r="AG10" s="150"/>
      <c r="AH10" s="81" t="str">
        <f t="shared" si="3"/>
        <v/>
      </c>
      <c r="AI10" s="81" t="str">
        <f t="shared" si="1"/>
        <v/>
      </c>
      <c r="AJ10" s="81" t="str">
        <f t="shared" si="1"/>
        <v/>
      </c>
      <c r="AK10" s="81" t="str">
        <f t="shared" si="1"/>
        <v/>
      </c>
      <c r="AL10" s="81" t="str">
        <f t="shared" si="1"/>
        <v/>
      </c>
      <c r="AM10" s="81" t="str">
        <f t="shared" si="1"/>
        <v/>
      </c>
      <c r="AN10" s="81" t="str">
        <f t="shared" si="1"/>
        <v/>
      </c>
      <c r="AO10" s="81" t="str">
        <f t="shared" si="1"/>
        <v/>
      </c>
      <c r="AP10" s="81" t="str">
        <f t="shared" si="1"/>
        <v/>
      </c>
      <c r="AQ10" s="81" t="str">
        <f t="shared" si="1"/>
        <v/>
      </c>
      <c r="AR10" s="81" t="str">
        <f t="shared" si="1"/>
        <v/>
      </c>
      <c r="AS10" s="81" t="str">
        <f t="shared" si="1"/>
        <v/>
      </c>
      <c r="AT10" s="81" t="str">
        <f t="shared" si="1"/>
        <v/>
      </c>
      <c r="AU10" s="81" t="str">
        <f t="shared" si="1"/>
        <v/>
      </c>
      <c r="AV10" s="81" t="str">
        <f t="shared" si="1"/>
        <v/>
      </c>
      <c r="AW10" s="81" t="str">
        <f t="shared" si="1"/>
        <v/>
      </c>
      <c r="AX10" s="81" t="str">
        <f t="shared" si="1"/>
        <v/>
      </c>
      <c r="AY10" s="81" t="str">
        <f t="shared" si="2"/>
        <v/>
      </c>
      <c r="AZ10" s="81" t="str">
        <f t="shared" si="2"/>
        <v/>
      </c>
      <c r="BA10" s="81" t="str">
        <f t="shared" si="2"/>
        <v/>
      </c>
      <c r="BB10" s="81" t="str">
        <f t="shared" si="2"/>
        <v/>
      </c>
      <c r="BC10" s="81" t="str">
        <f t="shared" si="2"/>
        <v/>
      </c>
      <c r="BD10" s="81" t="str">
        <f t="shared" si="2"/>
        <v/>
      </c>
      <c r="BE10" s="81" t="str">
        <f t="shared" si="2"/>
        <v/>
      </c>
      <c r="BF10" s="81" t="str">
        <f t="shared" si="2"/>
        <v/>
      </c>
      <c r="BG10" s="81" t="str">
        <f t="shared" si="2"/>
        <v/>
      </c>
      <c r="BH10" s="81" t="str">
        <f t="shared" si="2"/>
        <v/>
      </c>
      <c r="BI10" s="81" t="str">
        <f t="shared" si="2"/>
        <v/>
      </c>
      <c r="BJ10" s="81" t="str">
        <f t="shared" si="2"/>
        <v/>
      </c>
      <c r="BK10" s="81" t="str">
        <f t="shared" si="2"/>
        <v/>
      </c>
    </row>
    <row r="11" spans="1:63" x14ac:dyDescent="0.3">
      <c r="A11" s="99">
        <v>9</v>
      </c>
      <c r="B11" s="100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150"/>
      <c r="AG11" s="150"/>
      <c r="AH11" s="81" t="str">
        <f t="shared" si="3"/>
        <v/>
      </c>
      <c r="AI11" s="81" t="str">
        <f t="shared" si="1"/>
        <v/>
      </c>
      <c r="AJ11" s="81" t="str">
        <f t="shared" si="1"/>
        <v/>
      </c>
      <c r="AK11" s="81" t="str">
        <f t="shared" si="1"/>
        <v/>
      </c>
      <c r="AL11" s="81" t="str">
        <f t="shared" si="1"/>
        <v/>
      </c>
      <c r="AM11" s="81" t="str">
        <f t="shared" si="1"/>
        <v/>
      </c>
      <c r="AN11" s="81" t="str">
        <f t="shared" si="1"/>
        <v/>
      </c>
      <c r="AO11" s="81" t="str">
        <f t="shared" si="1"/>
        <v/>
      </c>
      <c r="AP11" s="81" t="str">
        <f t="shared" si="1"/>
        <v/>
      </c>
      <c r="AQ11" s="81" t="str">
        <f t="shared" si="1"/>
        <v/>
      </c>
      <c r="AR11" s="81" t="str">
        <f t="shared" si="1"/>
        <v/>
      </c>
      <c r="AS11" s="81" t="str">
        <f t="shared" si="1"/>
        <v/>
      </c>
      <c r="AT11" s="81" t="str">
        <f t="shared" si="1"/>
        <v/>
      </c>
      <c r="AU11" s="81" t="str">
        <f t="shared" si="1"/>
        <v/>
      </c>
      <c r="AV11" s="81" t="str">
        <f t="shared" si="1"/>
        <v/>
      </c>
      <c r="AW11" s="81" t="str">
        <f t="shared" si="1"/>
        <v/>
      </c>
      <c r="AX11" s="81" t="str">
        <f t="shared" si="1"/>
        <v/>
      </c>
      <c r="AY11" s="81" t="str">
        <f t="shared" si="2"/>
        <v/>
      </c>
      <c r="AZ11" s="81" t="str">
        <f t="shared" si="2"/>
        <v/>
      </c>
      <c r="BA11" s="81" t="str">
        <f t="shared" si="2"/>
        <v/>
      </c>
      <c r="BB11" s="81" t="str">
        <f t="shared" si="2"/>
        <v/>
      </c>
      <c r="BC11" s="81" t="str">
        <f t="shared" si="2"/>
        <v/>
      </c>
      <c r="BD11" s="81" t="str">
        <f t="shared" si="2"/>
        <v/>
      </c>
      <c r="BE11" s="81" t="str">
        <f t="shared" si="2"/>
        <v/>
      </c>
      <c r="BF11" s="81" t="str">
        <f t="shared" si="2"/>
        <v/>
      </c>
      <c r="BG11" s="81" t="str">
        <f t="shared" si="2"/>
        <v/>
      </c>
      <c r="BH11" s="81" t="str">
        <f t="shared" si="2"/>
        <v/>
      </c>
      <c r="BI11" s="81" t="str">
        <f t="shared" si="2"/>
        <v/>
      </c>
      <c r="BJ11" s="81" t="str">
        <f t="shared" si="2"/>
        <v/>
      </c>
      <c r="BK11" s="81" t="str">
        <f t="shared" si="2"/>
        <v/>
      </c>
    </row>
    <row r="12" spans="1:63" x14ac:dyDescent="0.3">
      <c r="A12" s="99">
        <v>10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150"/>
      <c r="AG12" s="150"/>
      <c r="AH12" s="81" t="str">
        <f t="shared" si="3"/>
        <v/>
      </c>
      <c r="AI12" s="81" t="str">
        <f t="shared" si="1"/>
        <v/>
      </c>
      <c r="AJ12" s="81" t="str">
        <f t="shared" si="1"/>
        <v/>
      </c>
      <c r="AK12" s="81" t="str">
        <f t="shared" si="1"/>
        <v/>
      </c>
      <c r="AL12" s="81" t="str">
        <f t="shared" si="1"/>
        <v/>
      </c>
      <c r="AM12" s="81" t="str">
        <f t="shared" si="1"/>
        <v/>
      </c>
      <c r="AN12" s="81" t="str">
        <f t="shared" si="1"/>
        <v/>
      </c>
      <c r="AO12" s="81" t="str">
        <f t="shared" si="1"/>
        <v/>
      </c>
      <c r="AP12" s="81" t="str">
        <f t="shared" si="1"/>
        <v/>
      </c>
      <c r="AQ12" s="81" t="str">
        <f t="shared" si="1"/>
        <v/>
      </c>
      <c r="AR12" s="81" t="str">
        <f t="shared" si="1"/>
        <v/>
      </c>
      <c r="AS12" s="81" t="str">
        <f t="shared" si="1"/>
        <v/>
      </c>
      <c r="AT12" s="81" t="str">
        <f t="shared" si="1"/>
        <v/>
      </c>
      <c r="AU12" s="81" t="str">
        <f t="shared" si="1"/>
        <v/>
      </c>
      <c r="AV12" s="81" t="str">
        <f t="shared" si="1"/>
        <v/>
      </c>
      <c r="AW12" s="81" t="str">
        <f t="shared" si="1"/>
        <v/>
      </c>
      <c r="AX12" s="81" t="str">
        <f t="shared" si="1"/>
        <v/>
      </c>
      <c r="AY12" s="81" t="str">
        <f t="shared" si="2"/>
        <v/>
      </c>
      <c r="AZ12" s="81" t="str">
        <f t="shared" si="2"/>
        <v/>
      </c>
      <c r="BA12" s="81" t="str">
        <f t="shared" si="2"/>
        <v/>
      </c>
      <c r="BB12" s="81" t="str">
        <f t="shared" si="2"/>
        <v/>
      </c>
      <c r="BC12" s="81" t="str">
        <f t="shared" si="2"/>
        <v/>
      </c>
      <c r="BD12" s="81" t="str">
        <f t="shared" si="2"/>
        <v/>
      </c>
      <c r="BE12" s="81" t="str">
        <f t="shared" si="2"/>
        <v/>
      </c>
      <c r="BF12" s="81" t="str">
        <f t="shared" si="2"/>
        <v/>
      </c>
      <c r="BG12" s="81" t="str">
        <f t="shared" si="2"/>
        <v/>
      </c>
      <c r="BH12" s="81" t="str">
        <f t="shared" si="2"/>
        <v/>
      </c>
      <c r="BI12" s="81" t="str">
        <f t="shared" si="2"/>
        <v/>
      </c>
      <c r="BJ12" s="81" t="str">
        <f t="shared" si="2"/>
        <v/>
      </c>
      <c r="BK12" s="81" t="str">
        <f t="shared" si="2"/>
        <v/>
      </c>
    </row>
    <row r="13" spans="1:63" x14ac:dyDescent="0.3">
      <c r="A13" s="99">
        <v>11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150"/>
      <c r="AG13" s="150"/>
      <c r="AH13" s="81" t="str">
        <f t="shared" si="3"/>
        <v/>
      </c>
      <c r="AI13" s="81" t="str">
        <f t="shared" si="1"/>
        <v/>
      </c>
      <c r="AJ13" s="81" t="str">
        <f t="shared" si="1"/>
        <v/>
      </c>
      <c r="AK13" s="81" t="str">
        <f t="shared" si="1"/>
        <v/>
      </c>
      <c r="AL13" s="81" t="str">
        <f t="shared" si="1"/>
        <v/>
      </c>
      <c r="AM13" s="81" t="str">
        <f t="shared" si="1"/>
        <v/>
      </c>
      <c r="AN13" s="81" t="str">
        <f t="shared" si="1"/>
        <v/>
      </c>
      <c r="AO13" s="81" t="str">
        <f t="shared" si="1"/>
        <v/>
      </c>
      <c r="AP13" s="81" t="str">
        <f t="shared" si="1"/>
        <v/>
      </c>
      <c r="AQ13" s="81" t="str">
        <f t="shared" si="1"/>
        <v/>
      </c>
      <c r="AR13" s="81" t="str">
        <f t="shared" si="1"/>
        <v/>
      </c>
      <c r="AS13" s="81" t="str">
        <f t="shared" si="1"/>
        <v/>
      </c>
      <c r="AT13" s="81" t="str">
        <f t="shared" si="1"/>
        <v/>
      </c>
      <c r="AU13" s="81" t="str">
        <f t="shared" si="1"/>
        <v/>
      </c>
      <c r="AV13" s="81" t="str">
        <f t="shared" si="1"/>
        <v/>
      </c>
      <c r="AW13" s="81" t="str">
        <f t="shared" si="1"/>
        <v/>
      </c>
      <c r="AX13" s="81" t="str">
        <f t="shared" si="1"/>
        <v/>
      </c>
      <c r="AY13" s="81" t="str">
        <f t="shared" si="2"/>
        <v/>
      </c>
      <c r="AZ13" s="81" t="str">
        <f t="shared" si="2"/>
        <v/>
      </c>
      <c r="BA13" s="81" t="str">
        <f t="shared" si="2"/>
        <v/>
      </c>
      <c r="BB13" s="81" t="str">
        <f t="shared" si="2"/>
        <v/>
      </c>
      <c r="BC13" s="81" t="str">
        <f t="shared" si="2"/>
        <v/>
      </c>
      <c r="BD13" s="81" t="str">
        <f t="shared" si="2"/>
        <v/>
      </c>
      <c r="BE13" s="81" t="str">
        <f t="shared" si="2"/>
        <v/>
      </c>
      <c r="BF13" s="81" t="str">
        <f t="shared" si="2"/>
        <v/>
      </c>
      <c r="BG13" s="81" t="str">
        <f t="shared" si="2"/>
        <v/>
      </c>
      <c r="BH13" s="81" t="str">
        <f t="shared" si="2"/>
        <v/>
      </c>
      <c r="BI13" s="81" t="str">
        <f t="shared" si="2"/>
        <v/>
      </c>
      <c r="BJ13" s="81" t="str">
        <f t="shared" si="2"/>
        <v/>
      </c>
      <c r="BK13" s="81" t="str">
        <f t="shared" si="2"/>
        <v/>
      </c>
    </row>
    <row r="14" spans="1:63" x14ac:dyDescent="0.3">
      <c r="A14" s="99">
        <v>12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150"/>
      <c r="AG14" s="150"/>
      <c r="AH14" s="81" t="str">
        <f t="shared" si="3"/>
        <v/>
      </c>
      <c r="AI14" s="81" t="str">
        <f t="shared" si="1"/>
        <v/>
      </c>
      <c r="AJ14" s="81" t="str">
        <f t="shared" si="1"/>
        <v/>
      </c>
      <c r="AK14" s="81" t="str">
        <f t="shared" si="1"/>
        <v/>
      </c>
      <c r="AL14" s="81" t="str">
        <f t="shared" si="1"/>
        <v/>
      </c>
      <c r="AM14" s="81" t="str">
        <f t="shared" si="1"/>
        <v/>
      </c>
      <c r="AN14" s="81" t="str">
        <f t="shared" si="1"/>
        <v/>
      </c>
      <c r="AO14" s="81" t="str">
        <f t="shared" si="1"/>
        <v/>
      </c>
      <c r="AP14" s="81" t="str">
        <f t="shared" si="1"/>
        <v/>
      </c>
      <c r="AQ14" s="81" t="str">
        <f t="shared" si="1"/>
        <v/>
      </c>
      <c r="AR14" s="81" t="str">
        <f t="shared" si="1"/>
        <v/>
      </c>
      <c r="AS14" s="81" t="str">
        <f t="shared" si="1"/>
        <v/>
      </c>
      <c r="AT14" s="81" t="str">
        <f t="shared" si="1"/>
        <v/>
      </c>
      <c r="AU14" s="81" t="str">
        <f t="shared" si="1"/>
        <v/>
      </c>
      <c r="AV14" s="81" t="str">
        <f t="shared" si="1"/>
        <v/>
      </c>
      <c r="AW14" s="81" t="str">
        <f t="shared" si="1"/>
        <v/>
      </c>
      <c r="AX14" s="81" t="str">
        <f t="shared" si="1"/>
        <v/>
      </c>
      <c r="AY14" s="81" t="str">
        <f t="shared" si="2"/>
        <v/>
      </c>
      <c r="AZ14" s="81" t="str">
        <f t="shared" si="2"/>
        <v/>
      </c>
      <c r="BA14" s="81" t="str">
        <f t="shared" si="2"/>
        <v/>
      </c>
      <c r="BB14" s="81" t="str">
        <f t="shared" si="2"/>
        <v/>
      </c>
      <c r="BC14" s="81" t="str">
        <f t="shared" si="2"/>
        <v/>
      </c>
      <c r="BD14" s="81" t="str">
        <f t="shared" si="2"/>
        <v/>
      </c>
      <c r="BE14" s="81" t="str">
        <f t="shared" si="2"/>
        <v/>
      </c>
      <c r="BF14" s="81" t="str">
        <f t="shared" si="2"/>
        <v/>
      </c>
      <c r="BG14" s="81" t="str">
        <f t="shared" si="2"/>
        <v/>
      </c>
      <c r="BH14" s="81" t="str">
        <f t="shared" si="2"/>
        <v/>
      </c>
      <c r="BI14" s="81" t="str">
        <f t="shared" si="2"/>
        <v/>
      </c>
      <c r="BJ14" s="81" t="str">
        <f t="shared" si="2"/>
        <v/>
      </c>
      <c r="BK14" s="81" t="str">
        <f t="shared" si="2"/>
        <v/>
      </c>
    </row>
    <row r="15" spans="1:63" x14ac:dyDescent="0.3">
      <c r="A15" s="99">
        <v>13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150"/>
      <c r="AG15" s="150"/>
      <c r="AH15" s="81" t="str">
        <f t="shared" si="3"/>
        <v/>
      </c>
      <c r="AI15" s="81" t="str">
        <f t="shared" si="1"/>
        <v/>
      </c>
      <c r="AJ15" s="81" t="str">
        <f t="shared" si="1"/>
        <v/>
      </c>
      <c r="AK15" s="81" t="str">
        <f t="shared" si="1"/>
        <v/>
      </c>
      <c r="AL15" s="81" t="str">
        <f t="shared" si="1"/>
        <v/>
      </c>
      <c r="AM15" s="81" t="str">
        <f t="shared" si="1"/>
        <v/>
      </c>
      <c r="AN15" s="81" t="str">
        <f t="shared" si="1"/>
        <v/>
      </c>
      <c r="AO15" s="81" t="str">
        <f t="shared" si="1"/>
        <v/>
      </c>
      <c r="AP15" s="81" t="str">
        <f t="shared" si="1"/>
        <v/>
      </c>
      <c r="AQ15" s="81" t="str">
        <f t="shared" si="1"/>
        <v/>
      </c>
      <c r="AR15" s="81" t="str">
        <f t="shared" si="1"/>
        <v/>
      </c>
      <c r="AS15" s="81" t="str">
        <f t="shared" si="1"/>
        <v/>
      </c>
      <c r="AT15" s="81" t="str">
        <f t="shared" si="1"/>
        <v/>
      </c>
      <c r="AU15" s="81" t="str">
        <f t="shared" si="1"/>
        <v/>
      </c>
      <c r="AV15" s="81" t="str">
        <f t="shared" si="1"/>
        <v/>
      </c>
      <c r="AW15" s="81" t="str">
        <f t="shared" si="1"/>
        <v/>
      </c>
      <c r="AX15" s="81" t="str">
        <f t="shared" si="1"/>
        <v/>
      </c>
      <c r="AY15" s="81" t="str">
        <f t="shared" si="2"/>
        <v/>
      </c>
      <c r="AZ15" s="81" t="str">
        <f t="shared" si="2"/>
        <v/>
      </c>
      <c r="BA15" s="81" t="str">
        <f t="shared" si="2"/>
        <v/>
      </c>
      <c r="BB15" s="81" t="str">
        <f t="shared" si="2"/>
        <v/>
      </c>
      <c r="BC15" s="81" t="str">
        <f t="shared" si="2"/>
        <v/>
      </c>
      <c r="BD15" s="81" t="str">
        <f t="shared" si="2"/>
        <v/>
      </c>
      <c r="BE15" s="81" t="str">
        <f t="shared" si="2"/>
        <v/>
      </c>
      <c r="BF15" s="81" t="str">
        <f t="shared" si="2"/>
        <v/>
      </c>
      <c r="BG15" s="81" t="str">
        <f t="shared" si="2"/>
        <v/>
      </c>
      <c r="BH15" s="81" t="str">
        <f t="shared" si="2"/>
        <v/>
      </c>
      <c r="BI15" s="81" t="str">
        <f t="shared" si="2"/>
        <v/>
      </c>
      <c r="BJ15" s="81" t="str">
        <f t="shared" si="2"/>
        <v/>
      </c>
      <c r="BK15" s="81" t="str">
        <f t="shared" si="2"/>
        <v/>
      </c>
    </row>
    <row r="16" spans="1:63" x14ac:dyDescent="0.3">
      <c r="A16" s="99">
        <v>14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150"/>
      <c r="AG16" s="150"/>
      <c r="AH16" s="81" t="str">
        <f t="shared" si="3"/>
        <v/>
      </c>
      <c r="AI16" s="81" t="str">
        <f t="shared" si="1"/>
        <v/>
      </c>
      <c r="AJ16" s="81" t="str">
        <f t="shared" si="1"/>
        <v/>
      </c>
      <c r="AK16" s="81" t="str">
        <f t="shared" si="1"/>
        <v/>
      </c>
      <c r="AL16" s="81" t="str">
        <f t="shared" si="1"/>
        <v/>
      </c>
      <c r="AM16" s="81" t="str">
        <f t="shared" si="1"/>
        <v/>
      </c>
      <c r="AN16" s="81" t="str">
        <f t="shared" si="1"/>
        <v/>
      </c>
      <c r="AO16" s="81" t="str">
        <f t="shared" si="1"/>
        <v/>
      </c>
      <c r="AP16" s="81" t="str">
        <f t="shared" si="1"/>
        <v/>
      </c>
      <c r="AQ16" s="81" t="str">
        <f t="shared" si="1"/>
        <v/>
      </c>
      <c r="AR16" s="81" t="str">
        <f t="shared" si="1"/>
        <v/>
      </c>
      <c r="AS16" s="81" t="str">
        <f t="shared" si="1"/>
        <v/>
      </c>
      <c r="AT16" s="81" t="str">
        <f t="shared" si="1"/>
        <v/>
      </c>
      <c r="AU16" s="81" t="str">
        <f t="shared" si="1"/>
        <v/>
      </c>
      <c r="AV16" s="81" t="str">
        <f t="shared" si="1"/>
        <v/>
      </c>
      <c r="AW16" s="81" t="str">
        <f t="shared" si="1"/>
        <v/>
      </c>
      <c r="AX16" s="81" t="str">
        <f t="shared" si="1"/>
        <v/>
      </c>
      <c r="AY16" s="81" t="str">
        <f t="shared" si="2"/>
        <v/>
      </c>
      <c r="AZ16" s="81" t="str">
        <f t="shared" si="2"/>
        <v/>
      </c>
      <c r="BA16" s="81" t="str">
        <f t="shared" si="2"/>
        <v/>
      </c>
      <c r="BB16" s="81" t="str">
        <f t="shared" si="2"/>
        <v/>
      </c>
      <c r="BC16" s="81" t="str">
        <f t="shared" si="2"/>
        <v/>
      </c>
      <c r="BD16" s="81" t="str">
        <f t="shared" si="2"/>
        <v/>
      </c>
      <c r="BE16" s="81" t="str">
        <f t="shared" si="2"/>
        <v/>
      </c>
      <c r="BF16" s="81" t="str">
        <f t="shared" si="2"/>
        <v/>
      </c>
      <c r="BG16" s="81" t="str">
        <f t="shared" si="2"/>
        <v/>
      </c>
      <c r="BH16" s="81" t="str">
        <f t="shared" si="2"/>
        <v/>
      </c>
      <c r="BI16" s="81" t="str">
        <f t="shared" si="2"/>
        <v/>
      </c>
      <c r="BJ16" s="81" t="str">
        <f t="shared" si="2"/>
        <v/>
      </c>
      <c r="BK16" s="81" t="str">
        <f t="shared" si="2"/>
        <v/>
      </c>
    </row>
    <row r="17" spans="1:63" x14ac:dyDescent="0.3">
      <c r="A17" s="99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150"/>
      <c r="AG17" s="150"/>
      <c r="AH17" s="81" t="str">
        <f t="shared" si="3"/>
        <v/>
      </c>
      <c r="AI17" s="81" t="str">
        <f t="shared" si="1"/>
        <v/>
      </c>
      <c r="AJ17" s="81" t="str">
        <f t="shared" si="1"/>
        <v/>
      </c>
      <c r="AK17" s="81" t="str">
        <f t="shared" si="1"/>
        <v/>
      </c>
      <c r="AL17" s="81" t="str">
        <f t="shared" si="1"/>
        <v/>
      </c>
      <c r="AM17" s="81" t="str">
        <f t="shared" si="1"/>
        <v/>
      </c>
      <c r="AN17" s="81" t="str">
        <f t="shared" si="1"/>
        <v/>
      </c>
      <c r="AO17" s="81" t="str">
        <f t="shared" si="1"/>
        <v/>
      </c>
      <c r="AP17" s="81" t="str">
        <f t="shared" si="1"/>
        <v/>
      </c>
      <c r="AQ17" s="81" t="str">
        <f t="shared" si="1"/>
        <v/>
      </c>
      <c r="AR17" s="81" t="str">
        <f t="shared" si="1"/>
        <v/>
      </c>
      <c r="AS17" s="81" t="str">
        <f t="shared" si="1"/>
        <v/>
      </c>
      <c r="AT17" s="81" t="str">
        <f t="shared" si="1"/>
        <v/>
      </c>
      <c r="AU17" s="81" t="str">
        <f t="shared" si="1"/>
        <v/>
      </c>
      <c r="AV17" s="81" t="str">
        <f t="shared" si="1"/>
        <v/>
      </c>
      <c r="AW17" s="81" t="str">
        <f t="shared" si="1"/>
        <v/>
      </c>
      <c r="AX17" s="81" t="str">
        <f t="shared" si="1"/>
        <v/>
      </c>
      <c r="AY17" s="81" t="str">
        <f t="shared" si="2"/>
        <v/>
      </c>
      <c r="AZ17" s="81" t="str">
        <f t="shared" si="2"/>
        <v/>
      </c>
      <c r="BA17" s="81" t="str">
        <f t="shared" si="2"/>
        <v/>
      </c>
      <c r="BB17" s="81" t="str">
        <f t="shared" si="2"/>
        <v/>
      </c>
      <c r="BC17" s="81" t="str">
        <f t="shared" si="2"/>
        <v/>
      </c>
      <c r="BD17" s="81" t="str">
        <f t="shared" si="2"/>
        <v/>
      </c>
      <c r="BE17" s="81" t="str">
        <f t="shared" si="2"/>
        <v/>
      </c>
      <c r="BF17" s="81" t="str">
        <f t="shared" si="2"/>
        <v/>
      </c>
      <c r="BG17" s="81" t="str">
        <f t="shared" si="2"/>
        <v/>
      </c>
      <c r="BH17" s="81" t="str">
        <f t="shared" si="2"/>
        <v/>
      </c>
      <c r="BI17" s="81" t="str">
        <f t="shared" si="2"/>
        <v/>
      </c>
      <c r="BJ17" s="81" t="str">
        <f t="shared" si="2"/>
        <v/>
      </c>
      <c r="BK17" s="81" t="str">
        <f t="shared" si="2"/>
        <v/>
      </c>
    </row>
    <row r="18" spans="1:63" x14ac:dyDescent="0.3">
      <c r="A18" s="99">
        <v>16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150"/>
      <c r="AG18" s="150"/>
      <c r="AH18" s="81" t="str">
        <f t="shared" si="3"/>
        <v/>
      </c>
      <c r="AI18" s="81" t="str">
        <f t="shared" si="1"/>
        <v/>
      </c>
      <c r="AJ18" s="81" t="str">
        <f t="shared" si="1"/>
        <v/>
      </c>
      <c r="AK18" s="81" t="str">
        <f t="shared" si="1"/>
        <v/>
      </c>
      <c r="AL18" s="81" t="str">
        <f t="shared" si="1"/>
        <v/>
      </c>
      <c r="AM18" s="81" t="str">
        <f t="shared" si="1"/>
        <v/>
      </c>
      <c r="AN18" s="81" t="str">
        <f t="shared" si="1"/>
        <v/>
      </c>
      <c r="AO18" s="81" t="str">
        <f t="shared" si="1"/>
        <v/>
      </c>
      <c r="AP18" s="81" t="str">
        <f t="shared" si="1"/>
        <v/>
      </c>
      <c r="AQ18" s="81" t="str">
        <f t="shared" si="1"/>
        <v/>
      </c>
      <c r="AR18" s="81" t="str">
        <f t="shared" si="1"/>
        <v/>
      </c>
      <c r="AS18" s="81" t="str">
        <f t="shared" si="1"/>
        <v/>
      </c>
      <c r="AT18" s="81" t="str">
        <f t="shared" si="1"/>
        <v/>
      </c>
      <c r="AU18" s="81" t="str">
        <f t="shared" si="1"/>
        <v/>
      </c>
      <c r="AV18" s="81" t="str">
        <f t="shared" si="1"/>
        <v/>
      </c>
      <c r="AW18" s="81" t="str">
        <f t="shared" si="1"/>
        <v/>
      </c>
      <c r="AX18" s="81" t="str">
        <f t="shared" ref="AX18:BF37" si="4">IF(R18&gt;0,LN(R18),"")</f>
        <v/>
      </c>
      <c r="AY18" s="81" t="str">
        <f t="shared" si="2"/>
        <v/>
      </c>
      <c r="AZ18" s="81" t="str">
        <f t="shared" si="2"/>
        <v/>
      </c>
      <c r="BA18" s="81" t="str">
        <f t="shared" si="2"/>
        <v/>
      </c>
      <c r="BB18" s="81" t="str">
        <f t="shared" si="2"/>
        <v/>
      </c>
      <c r="BC18" s="81" t="str">
        <f t="shared" si="2"/>
        <v/>
      </c>
      <c r="BD18" s="81" t="str">
        <f t="shared" si="2"/>
        <v/>
      </c>
      <c r="BE18" s="81" t="str">
        <f t="shared" si="2"/>
        <v/>
      </c>
      <c r="BF18" s="81" t="str">
        <f t="shared" si="2"/>
        <v/>
      </c>
      <c r="BG18" s="81" t="str">
        <f t="shared" si="2"/>
        <v/>
      </c>
      <c r="BH18" s="81" t="str">
        <f t="shared" si="2"/>
        <v/>
      </c>
      <c r="BI18" s="81" t="str">
        <f t="shared" si="2"/>
        <v/>
      </c>
      <c r="BJ18" s="81" t="str">
        <f t="shared" si="2"/>
        <v/>
      </c>
      <c r="BK18" s="81" t="str">
        <f t="shared" si="2"/>
        <v/>
      </c>
    </row>
    <row r="19" spans="1:63" x14ac:dyDescent="0.3">
      <c r="A19" s="99">
        <v>17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150"/>
      <c r="AG19" s="150"/>
      <c r="AH19" s="81" t="str">
        <f t="shared" si="3"/>
        <v/>
      </c>
      <c r="AI19" s="81" t="str">
        <f t="shared" si="3"/>
        <v/>
      </c>
      <c r="AJ19" s="81" t="str">
        <f t="shared" si="3"/>
        <v/>
      </c>
      <c r="AK19" s="81" t="str">
        <f t="shared" si="3"/>
        <v/>
      </c>
      <c r="AL19" s="81" t="str">
        <f t="shared" si="3"/>
        <v/>
      </c>
      <c r="AM19" s="81" t="str">
        <f t="shared" si="3"/>
        <v/>
      </c>
      <c r="AN19" s="81" t="str">
        <f t="shared" si="3"/>
        <v/>
      </c>
      <c r="AO19" s="81" t="str">
        <f t="shared" si="3"/>
        <v/>
      </c>
      <c r="AP19" s="81" t="str">
        <f t="shared" si="3"/>
        <v/>
      </c>
      <c r="AQ19" s="81" t="str">
        <f t="shared" si="3"/>
        <v/>
      </c>
      <c r="AR19" s="81" t="str">
        <f t="shared" si="3"/>
        <v/>
      </c>
      <c r="AS19" s="81" t="str">
        <f t="shared" si="3"/>
        <v/>
      </c>
      <c r="AT19" s="81" t="str">
        <f t="shared" si="3"/>
        <v/>
      </c>
      <c r="AU19" s="81" t="str">
        <f t="shared" si="3"/>
        <v/>
      </c>
      <c r="AV19" s="81" t="str">
        <f t="shared" si="3"/>
        <v/>
      </c>
      <c r="AW19" s="81" t="str">
        <f t="shared" si="3"/>
        <v/>
      </c>
      <c r="AX19" s="81" t="str">
        <f t="shared" si="4"/>
        <v/>
      </c>
      <c r="AY19" s="81" t="str">
        <f t="shared" si="2"/>
        <v/>
      </c>
      <c r="AZ19" s="81" t="str">
        <f t="shared" si="2"/>
        <v/>
      </c>
      <c r="BA19" s="81" t="str">
        <f t="shared" si="2"/>
        <v/>
      </c>
      <c r="BB19" s="81" t="str">
        <f t="shared" si="2"/>
        <v/>
      </c>
      <c r="BC19" s="81" t="str">
        <f t="shared" si="2"/>
        <v/>
      </c>
      <c r="BD19" s="81" t="str">
        <f t="shared" si="2"/>
        <v/>
      </c>
      <c r="BE19" s="81" t="str">
        <f t="shared" si="2"/>
        <v/>
      </c>
      <c r="BF19" s="81" t="str">
        <f t="shared" si="2"/>
        <v/>
      </c>
      <c r="BG19" s="81" t="str">
        <f t="shared" si="2"/>
        <v/>
      </c>
      <c r="BH19" s="81" t="str">
        <f t="shared" si="2"/>
        <v/>
      </c>
      <c r="BI19" s="81" t="str">
        <f t="shared" si="2"/>
        <v/>
      </c>
      <c r="BJ19" s="81" t="str">
        <f t="shared" si="2"/>
        <v/>
      </c>
      <c r="BK19" s="81" t="str">
        <f t="shared" si="2"/>
        <v/>
      </c>
    </row>
    <row r="20" spans="1:63" x14ac:dyDescent="0.3">
      <c r="A20" s="99">
        <v>18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150"/>
      <c r="AG20" s="150"/>
      <c r="AH20" s="81" t="str">
        <f t="shared" si="3"/>
        <v/>
      </c>
      <c r="AI20" s="81" t="str">
        <f t="shared" si="3"/>
        <v/>
      </c>
      <c r="AJ20" s="81" t="str">
        <f t="shared" si="3"/>
        <v/>
      </c>
      <c r="AK20" s="81" t="str">
        <f t="shared" si="3"/>
        <v/>
      </c>
      <c r="AL20" s="81" t="str">
        <f t="shared" si="3"/>
        <v/>
      </c>
      <c r="AM20" s="81" t="str">
        <f t="shared" si="3"/>
        <v/>
      </c>
      <c r="AN20" s="81" t="str">
        <f t="shared" si="3"/>
        <v/>
      </c>
      <c r="AO20" s="81" t="str">
        <f t="shared" si="3"/>
        <v/>
      </c>
      <c r="AP20" s="81" t="str">
        <f t="shared" si="3"/>
        <v/>
      </c>
      <c r="AQ20" s="81" t="str">
        <f t="shared" si="3"/>
        <v/>
      </c>
      <c r="AR20" s="81" t="str">
        <f t="shared" si="3"/>
        <v/>
      </c>
      <c r="AS20" s="81" t="str">
        <f t="shared" si="3"/>
        <v/>
      </c>
      <c r="AT20" s="81" t="str">
        <f t="shared" si="3"/>
        <v/>
      </c>
      <c r="AU20" s="81" t="str">
        <f t="shared" si="3"/>
        <v/>
      </c>
      <c r="AV20" s="81" t="str">
        <f t="shared" si="3"/>
        <v/>
      </c>
      <c r="AW20" s="81" t="str">
        <f t="shared" si="3"/>
        <v/>
      </c>
      <c r="AX20" s="81" t="str">
        <f t="shared" si="4"/>
        <v/>
      </c>
      <c r="AY20" s="81" t="str">
        <f t="shared" si="2"/>
        <v/>
      </c>
      <c r="AZ20" s="81" t="str">
        <f t="shared" si="2"/>
        <v/>
      </c>
      <c r="BA20" s="81" t="str">
        <f t="shared" si="2"/>
        <v/>
      </c>
      <c r="BB20" s="81" t="str">
        <f t="shared" si="2"/>
        <v/>
      </c>
      <c r="BC20" s="81" t="str">
        <f t="shared" si="2"/>
        <v/>
      </c>
      <c r="BD20" s="81" t="str">
        <f t="shared" si="2"/>
        <v/>
      </c>
      <c r="BE20" s="81" t="str">
        <f t="shared" si="2"/>
        <v/>
      </c>
      <c r="BF20" s="81" t="str">
        <f t="shared" si="2"/>
        <v/>
      </c>
      <c r="BG20" s="81" t="str">
        <f t="shared" si="2"/>
        <v/>
      </c>
      <c r="BH20" s="81" t="str">
        <f t="shared" si="2"/>
        <v/>
      </c>
      <c r="BI20" s="81" t="str">
        <f t="shared" si="2"/>
        <v/>
      </c>
      <c r="BJ20" s="81" t="str">
        <f t="shared" si="2"/>
        <v/>
      </c>
      <c r="BK20" s="81" t="str">
        <f t="shared" si="2"/>
        <v/>
      </c>
    </row>
    <row r="21" spans="1:63" x14ac:dyDescent="0.3">
      <c r="A21" s="99">
        <v>19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150"/>
      <c r="AG21" s="150"/>
      <c r="AH21" s="81" t="str">
        <f t="shared" si="3"/>
        <v/>
      </c>
      <c r="AI21" s="81" t="str">
        <f t="shared" si="3"/>
        <v/>
      </c>
      <c r="AJ21" s="81" t="str">
        <f t="shared" si="3"/>
        <v/>
      </c>
      <c r="AK21" s="81" t="str">
        <f t="shared" si="3"/>
        <v/>
      </c>
      <c r="AL21" s="81" t="str">
        <f t="shared" si="3"/>
        <v/>
      </c>
      <c r="AM21" s="81" t="str">
        <f t="shared" si="3"/>
        <v/>
      </c>
      <c r="AN21" s="81" t="str">
        <f t="shared" si="3"/>
        <v/>
      </c>
      <c r="AO21" s="81" t="str">
        <f t="shared" si="3"/>
        <v/>
      </c>
      <c r="AP21" s="81" t="str">
        <f t="shared" si="3"/>
        <v/>
      </c>
      <c r="AQ21" s="81" t="str">
        <f t="shared" si="3"/>
        <v/>
      </c>
      <c r="AR21" s="81" t="str">
        <f t="shared" si="3"/>
        <v/>
      </c>
      <c r="AS21" s="81" t="str">
        <f t="shared" si="3"/>
        <v/>
      </c>
      <c r="AT21" s="81" t="str">
        <f t="shared" si="3"/>
        <v/>
      </c>
      <c r="AU21" s="81" t="str">
        <f t="shared" si="3"/>
        <v/>
      </c>
      <c r="AV21" s="81" t="str">
        <f t="shared" si="3"/>
        <v/>
      </c>
      <c r="AW21" s="81" t="str">
        <f t="shared" si="3"/>
        <v/>
      </c>
      <c r="AX21" s="81" t="str">
        <f t="shared" si="4"/>
        <v/>
      </c>
      <c r="AY21" s="81" t="str">
        <f t="shared" si="2"/>
        <v/>
      </c>
      <c r="AZ21" s="81" t="str">
        <f t="shared" si="2"/>
        <v/>
      </c>
      <c r="BA21" s="81" t="str">
        <f t="shared" si="2"/>
        <v/>
      </c>
      <c r="BB21" s="81" t="str">
        <f t="shared" si="2"/>
        <v/>
      </c>
      <c r="BC21" s="81" t="str">
        <f t="shared" si="2"/>
        <v/>
      </c>
      <c r="BD21" s="81" t="str">
        <f t="shared" si="2"/>
        <v/>
      </c>
      <c r="BE21" s="81" t="str">
        <f t="shared" si="2"/>
        <v/>
      </c>
      <c r="BF21" s="81" t="str">
        <f t="shared" si="2"/>
        <v/>
      </c>
      <c r="BG21" s="81" t="str">
        <f t="shared" si="2"/>
        <v/>
      </c>
      <c r="BH21" s="81" t="str">
        <f t="shared" si="2"/>
        <v/>
      </c>
      <c r="BI21" s="81" t="str">
        <f t="shared" si="2"/>
        <v/>
      </c>
      <c r="BJ21" s="81" t="str">
        <f t="shared" si="2"/>
        <v/>
      </c>
      <c r="BK21" s="81" t="str">
        <f t="shared" si="2"/>
        <v/>
      </c>
    </row>
    <row r="22" spans="1:63" x14ac:dyDescent="0.3">
      <c r="A22" s="99">
        <v>20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150"/>
      <c r="AG22" s="150"/>
      <c r="AH22" s="81" t="str">
        <f t="shared" si="3"/>
        <v/>
      </c>
      <c r="AI22" s="81" t="str">
        <f t="shared" si="3"/>
        <v/>
      </c>
      <c r="AJ22" s="81" t="str">
        <f t="shared" si="3"/>
        <v/>
      </c>
      <c r="AK22" s="81" t="str">
        <f t="shared" si="3"/>
        <v/>
      </c>
      <c r="AL22" s="81" t="str">
        <f t="shared" si="3"/>
        <v/>
      </c>
      <c r="AM22" s="81" t="str">
        <f t="shared" si="3"/>
        <v/>
      </c>
      <c r="AN22" s="81" t="str">
        <f t="shared" si="3"/>
        <v/>
      </c>
      <c r="AO22" s="81" t="str">
        <f t="shared" si="3"/>
        <v/>
      </c>
      <c r="AP22" s="81" t="str">
        <f t="shared" si="3"/>
        <v/>
      </c>
      <c r="AQ22" s="81" t="str">
        <f t="shared" si="3"/>
        <v/>
      </c>
      <c r="AR22" s="81" t="str">
        <f t="shared" si="3"/>
        <v/>
      </c>
      <c r="AS22" s="81" t="str">
        <f t="shared" si="3"/>
        <v/>
      </c>
      <c r="AT22" s="81" t="str">
        <f t="shared" si="3"/>
        <v/>
      </c>
      <c r="AU22" s="81" t="str">
        <f t="shared" si="3"/>
        <v/>
      </c>
      <c r="AV22" s="81" t="str">
        <f t="shared" si="3"/>
        <v/>
      </c>
      <c r="AW22" s="81" t="str">
        <f t="shared" si="3"/>
        <v/>
      </c>
      <c r="AX22" s="81" t="str">
        <f t="shared" si="4"/>
        <v/>
      </c>
      <c r="AY22" s="81" t="str">
        <f t="shared" si="2"/>
        <v/>
      </c>
      <c r="AZ22" s="81" t="str">
        <f t="shared" si="2"/>
        <v/>
      </c>
      <c r="BA22" s="81" t="str">
        <f t="shared" si="2"/>
        <v/>
      </c>
      <c r="BB22" s="81" t="str">
        <f t="shared" si="2"/>
        <v/>
      </c>
      <c r="BC22" s="81" t="str">
        <f t="shared" si="2"/>
        <v/>
      </c>
      <c r="BD22" s="81" t="str">
        <f t="shared" si="2"/>
        <v/>
      </c>
      <c r="BE22" s="81" t="str">
        <f t="shared" si="2"/>
        <v/>
      </c>
      <c r="BF22" s="81" t="str">
        <f t="shared" si="2"/>
        <v/>
      </c>
      <c r="BG22" s="81" t="str">
        <f t="shared" ref="BG22:BK37" si="5">IF(AA22&gt;0,LN(AA22),"")</f>
        <v/>
      </c>
      <c r="BH22" s="81" t="str">
        <f t="shared" si="5"/>
        <v/>
      </c>
      <c r="BI22" s="81" t="str">
        <f t="shared" si="5"/>
        <v/>
      </c>
      <c r="BJ22" s="81" t="str">
        <f t="shared" si="5"/>
        <v/>
      </c>
      <c r="BK22" s="81" t="str">
        <f t="shared" si="5"/>
        <v/>
      </c>
    </row>
    <row r="23" spans="1:63" x14ac:dyDescent="0.3">
      <c r="A23" s="99">
        <v>21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150"/>
      <c r="AG23" s="150"/>
      <c r="AH23" s="81" t="str">
        <f t="shared" si="3"/>
        <v/>
      </c>
      <c r="AI23" s="81" t="str">
        <f t="shared" si="3"/>
        <v/>
      </c>
      <c r="AJ23" s="81" t="str">
        <f t="shared" si="3"/>
        <v/>
      </c>
      <c r="AK23" s="81" t="str">
        <f t="shared" si="3"/>
        <v/>
      </c>
      <c r="AL23" s="81" t="str">
        <f t="shared" si="3"/>
        <v/>
      </c>
      <c r="AM23" s="81" t="str">
        <f t="shared" si="3"/>
        <v/>
      </c>
      <c r="AN23" s="81" t="str">
        <f t="shared" si="3"/>
        <v/>
      </c>
      <c r="AO23" s="81" t="str">
        <f t="shared" si="3"/>
        <v/>
      </c>
      <c r="AP23" s="81" t="str">
        <f t="shared" si="3"/>
        <v/>
      </c>
      <c r="AQ23" s="81" t="str">
        <f t="shared" si="3"/>
        <v/>
      </c>
      <c r="AR23" s="81" t="str">
        <f t="shared" si="3"/>
        <v/>
      </c>
      <c r="AS23" s="81" t="str">
        <f t="shared" si="3"/>
        <v/>
      </c>
      <c r="AT23" s="81" t="str">
        <f t="shared" si="3"/>
        <v/>
      </c>
      <c r="AU23" s="81" t="str">
        <f t="shared" si="3"/>
        <v/>
      </c>
      <c r="AV23" s="81" t="str">
        <f t="shared" si="3"/>
        <v/>
      </c>
      <c r="AW23" s="81" t="str">
        <f t="shared" si="3"/>
        <v/>
      </c>
      <c r="AX23" s="81" t="str">
        <f t="shared" si="4"/>
        <v/>
      </c>
      <c r="AY23" s="81" t="str">
        <f t="shared" si="4"/>
        <v/>
      </c>
      <c r="AZ23" s="81" t="str">
        <f t="shared" si="4"/>
        <v/>
      </c>
      <c r="BA23" s="81" t="str">
        <f t="shared" si="4"/>
        <v/>
      </c>
      <c r="BB23" s="81" t="str">
        <f t="shared" si="4"/>
        <v/>
      </c>
      <c r="BC23" s="81" t="str">
        <f t="shared" si="4"/>
        <v/>
      </c>
      <c r="BD23" s="81" t="str">
        <f t="shared" si="4"/>
        <v/>
      </c>
      <c r="BE23" s="81" t="str">
        <f t="shared" si="4"/>
        <v/>
      </c>
      <c r="BF23" s="81" t="str">
        <f t="shared" si="4"/>
        <v/>
      </c>
      <c r="BG23" s="81" t="str">
        <f t="shared" si="5"/>
        <v/>
      </c>
      <c r="BH23" s="81" t="str">
        <f t="shared" si="5"/>
        <v/>
      </c>
      <c r="BI23" s="81" t="str">
        <f t="shared" si="5"/>
        <v/>
      </c>
      <c r="BJ23" s="81" t="str">
        <f t="shared" si="5"/>
        <v/>
      </c>
      <c r="BK23" s="81" t="str">
        <f t="shared" si="5"/>
        <v/>
      </c>
    </row>
    <row r="24" spans="1:63" x14ac:dyDescent="0.3">
      <c r="A24" s="99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150"/>
      <c r="AG24" s="150"/>
      <c r="AH24" s="81" t="str">
        <f t="shared" si="3"/>
        <v/>
      </c>
      <c r="AI24" s="81" t="str">
        <f t="shared" si="3"/>
        <v/>
      </c>
      <c r="AJ24" s="81" t="str">
        <f t="shared" si="3"/>
        <v/>
      </c>
      <c r="AK24" s="81" t="str">
        <f t="shared" si="3"/>
        <v/>
      </c>
      <c r="AL24" s="81" t="str">
        <f t="shared" si="3"/>
        <v/>
      </c>
      <c r="AM24" s="81" t="str">
        <f t="shared" si="3"/>
        <v/>
      </c>
      <c r="AN24" s="81" t="str">
        <f t="shared" si="3"/>
        <v/>
      </c>
      <c r="AO24" s="81" t="str">
        <f t="shared" si="3"/>
        <v/>
      </c>
      <c r="AP24" s="81" t="str">
        <f t="shared" si="3"/>
        <v/>
      </c>
      <c r="AQ24" s="81" t="str">
        <f t="shared" si="3"/>
        <v/>
      </c>
      <c r="AR24" s="81" t="str">
        <f t="shared" si="3"/>
        <v/>
      </c>
      <c r="AS24" s="81" t="str">
        <f t="shared" si="3"/>
        <v/>
      </c>
      <c r="AT24" s="81" t="str">
        <f t="shared" si="3"/>
        <v/>
      </c>
      <c r="AU24" s="81" t="str">
        <f t="shared" si="3"/>
        <v/>
      </c>
      <c r="AV24" s="81" t="str">
        <f t="shared" si="3"/>
        <v/>
      </c>
      <c r="AW24" s="81" t="str">
        <f t="shared" si="3"/>
        <v/>
      </c>
      <c r="AX24" s="81" t="str">
        <f t="shared" si="4"/>
        <v/>
      </c>
      <c r="AY24" s="81" t="str">
        <f t="shared" si="4"/>
        <v/>
      </c>
      <c r="AZ24" s="81" t="str">
        <f t="shared" si="4"/>
        <v/>
      </c>
      <c r="BA24" s="81" t="str">
        <f t="shared" si="4"/>
        <v/>
      </c>
      <c r="BB24" s="81" t="str">
        <f t="shared" si="4"/>
        <v/>
      </c>
      <c r="BC24" s="81" t="str">
        <f t="shared" si="4"/>
        <v/>
      </c>
      <c r="BD24" s="81" t="str">
        <f t="shared" si="4"/>
        <v/>
      </c>
      <c r="BE24" s="81" t="str">
        <f t="shared" si="4"/>
        <v/>
      </c>
      <c r="BF24" s="81" t="str">
        <f t="shared" si="4"/>
        <v/>
      </c>
      <c r="BG24" s="81" t="str">
        <f t="shared" si="5"/>
        <v/>
      </c>
      <c r="BH24" s="81" t="str">
        <f t="shared" si="5"/>
        <v/>
      </c>
      <c r="BI24" s="81" t="str">
        <f t="shared" si="5"/>
        <v/>
      </c>
      <c r="BJ24" s="81" t="str">
        <f t="shared" si="5"/>
        <v/>
      </c>
      <c r="BK24" s="81" t="str">
        <f t="shared" si="5"/>
        <v/>
      </c>
    </row>
    <row r="25" spans="1:63" x14ac:dyDescent="0.3">
      <c r="A25" s="99">
        <v>23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150"/>
      <c r="AG25" s="150"/>
      <c r="AH25" s="81" t="str">
        <f t="shared" si="3"/>
        <v/>
      </c>
      <c r="AI25" s="81" t="str">
        <f t="shared" si="3"/>
        <v/>
      </c>
      <c r="AJ25" s="81" t="str">
        <f t="shared" si="3"/>
        <v/>
      </c>
      <c r="AK25" s="81" t="str">
        <f t="shared" si="3"/>
        <v/>
      </c>
      <c r="AL25" s="81" t="str">
        <f t="shared" si="3"/>
        <v/>
      </c>
      <c r="AM25" s="81" t="str">
        <f t="shared" si="3"/>
        <v/>
      </c>
      <c r="AN25" s="81" t="str">
        <f t="shared" si="3"/>
        <v/>
      </c>
      <c r="AO25" s="81" t="str">
        <f t="shared" si="3"/>
        <v/>
      </c>
      <c r="AP25" s="81" t="str">
        <f t="shared" si="3"/>
        <v/>
      </c>
      <c r="AQ25" s="81" t="str">
        <f t="shared" si="3"/>
        <v/>
      </c>
      <c r="AR25" s="81" t="str">
        <f t="shared" si="3"/>
        <v/>
      </c>
      <c r="AS25" s="81" t="str">
        <f t="shared" si="3"/>
        <v/>
      </c>
      <c r="AT25" s="81" t="str">
        <f t="shared" si="3"/>
        <v/>
      </c>
      <c r="AU25" s="81" t="str">
        <f t="shared" si="3"/>
        <v/>
      </c>
      <c r="AV25" s="81" t="str">
        <f t="shared" si="3"/>
        <v/>
      </c>
      <c r="AW25" s="81" t="str">
        <f t="shared" si="3"/>
        <v/>
      </c>
      <c r="AX25" s="81" t="str">
        <f t="shared" si="4"/>
        <v/>
      </c>
      <c r="AY25" s="81" t="str">
        <f t="shared" si="4"/>
        <v/>
      </c>
      <c r="AZ25" s="81" t="str">
        <f t="shared" si="4"/>
        <v/>
      </c>
      <c r="BA25" s="81" t="str">
        <f t="shared" si="4"/>
        <v/>
      </c>
      <c r="BB25" s="81" t="str">
        <f t="shared" si="4"/>
        <v/>
      </c>
      <c r="BC25" s="81" t="str">
        <f t="shared" si="4"/>
        <v/>
      </c>
      <c r="BD25" s="81" t="str">
        <f t="shared" si="4"/>
        <v/>
      </c>
      <c r="BE25" s="81" t="str">
        <f t="shared" si="4"/>
        <v/>
      </c>
      <c r="BF25" s="81" t="str">
        <f t="shared" si="4"/>
        <v/>
      </c>
      <c r="BG25" s="81" t="str">
        <f t="shared" si="5"/>
        <v/>
      </c>
      <c r="BH25" s="81" t="str">
        <f t="shared" si="5"/>
        <v/>
      </c>
      <c r="BI25" s="81" t="str">
        <f t="shared" si="5"/>
        <v/>
      </c>
      <c r="BJ25" s="81" t="str">
        <f t="shared" si="5"/>
        <v/>
      </c>
      <c r="BK25" s="81" t="str">
        <f t="shared" si="5"/>
        <v/>
      </c>
    </row>
    <row r="26" spans="1:63" x14ac:dyDescent="0.3">
      <c r="A26" s="99">
        <v>24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150"/>
      <c r="AG26" s="150"/>
      <c r="AH26" s="81" t="str">
        <f t="shared" si="3"/>
        <v/>
      </c>
      <c r="AI26" s="81" t="str">
        <f t="shared" si="3"/>
        <v/>
      </c>
      <c r="AJ26" s="81" t="str">
        <f t="shared" si="3"/>
        <v/>
      </c>
      <c r="AK26" s="81" t="str">
        <f t="shared" si="3"/>
        <v/>
      </c>
      <c r="AL26" s="81" t="str">
        <f t="shared" si="3"/>
        <v/>
      </c>
      <c r="AM26" s="81" t="str">
        <f t="shared" si="3"/>
        <v/>
      </c>
      <c r="AN26" s="81" t="str">
        <f t="shared" si="3"/>
        <v/>
      </c>
      <c r="AO26" s="81" t="str">
        <f t="shared" si="3"/>
        <v/>
      </c>
      <c r="AP26" s="81" t="str">
        <f t="shared" si="3"/>
        <v/>
      </c>
      <c r="AQ26" s="81" t="str">
        <f t="shared" si="3"/>
        <v/>
      </c>
      <c r="AR26" s="81" t="str">
        <f t="shared" si="3"/>
        <v/>
      </c>
      <c r="AS26" s="81" t="str">
        <f t="shared" si="3"/>
        <v/>
      </c>
      <c r="AT26" s="81" t="str">
        <f t="shared" si="3"/>
        <v/>
      </c>
      <c r="AU26" s="81" t="str">
        <f t="shared" si="3"/>
        <v/>
      </c>
      <c r="AV26" s="81" t="str">
        <f t="shared" si="3"/>
        <v/>
      </c>
      <c r="AW26" s="81" t="str">
        <f t="shared" si="3"/>
        <v/>
      </c>
      <c r="AX26" s="81" t="str">
        <f t="shared" si="4"/>
        <v/>
      </c>
      <c r="AY26" s="81" t="str">
        <f t="shared" si="4"/>
        <v/>
      </c>
      <c r="AZ26" s="81" t="str">
        <f t="shared" si="4"/>
        <v/>
      </c>
      <c r="BA26" s="81" t="str">
        <f t="shared" si="4"/>
        <v/>
      </c>
      <c r="BB26" s="81" t="str">
        <f t="shared" si="4"/>
        <v/>
      </c>
      <c r="BC26" s="81" t="str">
        <f t="shared" si="4"/>
        <v/>
      </c>
      <c r="BD26" s="81" t="str">
        <f t="shared" si="4"/>
        <v/>
      </c>
      <c r="BE26" s="81" t="str">
        <f t="shared" si="4"/>
        <v/>
      </c>
      <c r="BF26" s="81" t="str">
        <f t="shared" si="4"/>
        <v/>
      </c>
      <c r="BG26" s="81" t="str">
        <f t="shared" si="5"/>
        <v/>
      </c>
      <c r="BH26" s="81" t="str">
        <f t="shared" si="5"/>
        <v/>
      </c>
      <c r="BI26" s="81" t="str">
        <f t="shared" si="5"/>
        <v/>
      </c>
      <c r="BJ26" s="81" t="str">
        <f t="shared" si="5"/>
        <v/>
      </c>
      <c r="BK26" s="81" t="str">
        <f t="shared" si="5"/>
        <v/>
      </c>
    </row>
    <row r="27" spans="1:63" x14ac:dyDescent="0.3">
      <c r="A27" s="99">
        <v>25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150"/>
      <c r="AG27" s="150"/>
      <c r="AH27" s="81" t="str">
        <f t="shared" si="3"/>
        <v/>
      </c>
      <c r="AI27" s="81" t="str">
        <f t="shared" si="3"/>
        <v/>
      </c>
      <c r="AJ27" s="81" t="str">
        <f t="shared" si="3"/>
        <v/>
      </c>
      <c r="AK27" s="81" t="str">
        <f t="shared" si="3"/>
        <v/>
      </c>
      <c r="AL27" s="81" t="str">
        <f t="shared" si="3"/>
        <v/>
      </c>
      <c r="AM27" s="81" t="str">
        <f t="shared" si="3"/>
        <v/>
      </c>
      <c r="AN27" s="81" t="str">
        <f t="shared" si="3"/>
        <v/>
      </c>
      <c r="AO27" s="81" t="str">
        <f t="shared" si="3"/>
        <v/>
      </c>
      <c r="AP27" s="81" t="str">
        <f t="shared" si="3"/>
        <v/>
      </c>
      <c r="AQ27" s="81" t="str">
        <f t="shared" si="3"/>
        <v/>
      </c>
      <c r="AR27" s="81" t="str">
        <f t="shared" si="3"/>
        <v/>
      </c>
      <c r="AS27" s="81" t="str">
        <f t="shared" si="3"/>
        <v/>
      </c>
      <c r="AT27" s="81" t="str">
        <f t="shared" si="3"/>
        <v/>
      </c>
      <c r="AU27" s="81" t="str">
        <f t="shared" si="3"/>
        <v/>
      </c>
      <c r="AV27" s="81" t="str">
        <f t="shared" si="3"/>
        <v/>
      </c>
      <c r="AW27" s="81" t="str">
        <f t="shared" si="3"/>
        <v/>
      </c>
      <c r="AX27" s="81" t="str">
        <f t="shared" si="4"/>
        <v/>
      </c>
      <c r="AY27" s="81" t="str">
        <f t="shared" si="4"/>
        <v/>
      </c>
      <c r="AZ27" s="81" t="str">
        <f t="shared" si="4"/>
        <v/>
      </c>
      <c r="BA27" s="81" t="str">
        <f t="shared" si="4"/>
        <v/>
      </c>
      <c r="BB27" s="81" t="str">
        <f t="shared" si="4"/>
        <v/>
      </c>
      <c r="BC27" s="81" t="str">
        <f t="shared" si="4"/>
        <v/>
      </c>
      <c r="BD27" s="81" t="str">
        <f t="shared" si="4"/>
        <v/>
      </c>
      <c r="BE27" s="81" t="str">
        <f t="shared" si="4"/>
        <v/>
      </c>
      <c r="BF27" s="81" t="str">
        <f t="shared" si="4"/>
        <v/>
      </c>
      <c r="BG27" s="81" t="str">
        <f t="shared" si="5"/>
        <v/>
      </c>
      <c r="BH27" s="81" t="str">
        <f t="shared" si="5"/>
        <v/>
      </c>
      <c r="BI27" s="81" t="str">
        <f t="shared" si="5"/>
        <v/>
      </c>
      <c r="BJ27" s="81" t="str">
        <f t="shared" si="5"/>
        <v/>
      </c>
      <c r="BK27" s="81" t="str">
        <f t="shared" si="5"/>
        <v/>
      </c>
    </row>
    <row r="28" spans="1:63" x14ac:dyDescent="0.3">
      <c r="A28" s="99">
        <v>26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150"/>
      <c r="AG28" s="150"/>
      <c r="AH28" s="81" t="str">
        <f t="shared" si="3"/>
        <v/>
      </c>
      <c r="AI28" s="81" t="str">
        <f t="shared" si="3"/>
        <v/>
      </c>
      <c r="AJ28" s="81" t="str">
        <f t="shared" si="3"/>
        <v/>
      </c>
      <c r="AK28" s="81" t="str">
        <f t="shared" si="3"/>
        <v/>
      </c>
      <c r="AL28" s="81" t="str">
        <f t="shared" si="3"/>
        <v/>
      </c>
      <c r="AM28" s="81" t="str">
        <f t="shared" si="3"/>
        <v/>
      </c>
      <c r="AN28" s="81" t="str">
        <f t="shared" si="3"/>
        <v/>
      </c>
      <c r="AO28" s="81" t="str">
        <f t="shared" si="3"/>
        <v/>
      </c>
      <c r="AP28" s="81" t="str">
        <f t="shared" si="3"/>
        <v/>
      </c>
      <c r="AQ28" s="81" t="str">
        <f t="shared" si="3"/>
        <v/>
      </c>
      <c r="AR28" s="81" t="str">
        <f t="shared" si="3"/>
        <v/>
      </c>
      <c r="AS28" s="81" t="str">
        <f t="shared" si="3"/>
        <v/>
      </c>
      <c r="AT28" s="81" t="str">
        <f t="shared" si="3"/>
        <v/>
      </c>
      <c r="AU28" s="81" t="str">
        <f t="shared" si="3"/>
        <v/>
      </c>
      <c r="AV28" s="81" t="str">
        <f t="shared" si="3"/>
        <v/>
      </c>
      <c r="AW28" s="81" t="str">
        <f t="shared" si="3"/>
        <v/>
      </c>
      <c r="AX28" s="81" t="str">
        <f t="shared" si="4"/>
        <v/>
      </c>
      <c r="AY28" s="81" t="str">
        <f t="shared" si="4"/>
        <v/>
      </c>
      <c r="AZ28" s="81" t="str">
        <f t="shared" si="4"/>
        <v/>
      </c>
      <c r="BA28" s="81" t="str">
        <f t="shared" si="4"/>
        <v/>
      </c>
      <c r="BB28" s="81" t="str">
        <f t="shared" si="4"/>
        <v/>
      </c>
      <c r="BC28" s="81" t="str">
        <f t="shared" si="4"/>
        <v/>
      </c>
      <c r="BD28" s="81" t="str">
        <f t="shared" si="4"/>
        <v/>
      </c>
      <c r="BE28" s="81" t="str">
        <f t="shared" si="4"/>
        <v/>
      </c>
      <c r="BF28" s="81" t="str">
        <f t="shared" si="4"/>
        <v/>
      </c>
      <c r="BG28" s="81" t="str">
        <f t="shared" si="5"/>
        <v/>
      </c>
      <c r="BH28" s="81" t="str">
        <f t="shared" si="5"/>
        <v/>
      </c>
      <c r="BI28" s="81" t="str">
        <f t="shared" si="5"/>
        <v/>
      </c>
      <c r="BJ28" s="81" t="str">
        <f t="shared" si="5"/>
        <v/>
      </c>
      <c r="BK28" s="81" t="str">
        <f t="shared" si="5"/>
        <v/>
      </c>
    </row>
    <row r="29" spans="1:63" x14ac:dyDescent="0.3">
      <c r="A29" s="99">
        <v>27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150"/>
      <c r="AG29" s="150"/>
      <c r="AH29" s="81" t="str">
        <f t="shared" si="3"/>
        <v/>
      </c>
      <c r="AI29" s="81" t="str">
        <f t="shared" si="3"/>
        <v/>
      </c>
      <c r="AJ29" s="81" t="str">
        <f t="shared" si="3"/>
        <v/>
      </c>
      <c r="AK29" s="81" t="str">
        <f t="shared" si="3"/>
        <v/>
      </c>
      <c r="AL29" s="81" t="str">
        <f t="shared" si="3"/>
        <v/>
      </c>
      <c r="AM29" s="81" t="str">
        <f t="shared" si="3"/>
        <v/>
      </c>
      <c r="AN29" s="81" t="str">
        <f t="shared" si="3"/>
        <v/>
      </c>
      <c r="AO29" s="81" t="str">
        <f t="shared" si="3"/>
        <v/>
      </c>
      <c r="AP29" s="81" t="str">
        <f t="shared" si="3"/>
        <v/>
      </c>
      <c r="AQ29" s="81" t="str">
        <f t="shared" si="3"/>
        <v/>
      </c>
      <c r="AR29" s="81" t="str">
        <f t="shared" si="3"/>
        <v/>
      </c>
      <c r="AS29" s="81" t="str">
        <f t="shared" si="3"/>
        <v/>
      </c>
      <c r="AT29" s="81" t="str">
        <f t="shared" si="3"/>
        <v/>
      </c>
      <c r="AU29" s="81" t="str">
        <f t="shared" si="3"/>
        <v/>
      </c>
      <c r="AV29" s="81" t="str">
        <f t="shared" si="3"/>
        <v/>
      </c>
      <c r="AW29" s="81" t="str">
        <f t="shared" si="3"/>
        <v/>
      </c>
      <c r="AX29" s="81" t="str">
        <f t="shared" si="4"/>
        <v/>
      </c>
      <c r="AY29" s="81" t="str">
        <f t="shared" si="4"/>
        <v/>
      </c>
      <c r="AZ29" s="81" t="str">
        <f t="shared" si="4"/>
        <v/>
      </c>
      <c r="BA29" s="81" t="str">
        <f t="shared" si="4"/>
        <v/>
      </c>
      <c r="BB29" s="81" t="str">
        <f t="shared" si="4"/>
        <v/>
      </c>
      <c r="BC29" s="81" t="str">
        <f t="shared" si="4"/>
        <v/>
      </c>
      <c r="BD29" s="81" t="str">
        <f t="shared" si="4"/>
        <v/>
      </c>
      <c r="BE29" s="81" t="str">
        <f t="shared" si="4"/>
        <v/>
      </c>
      <c r="BF29" s="81" t="str">
        <f t="shared" si="4"/>
        <v/>
      </c>
      <c r="BG29" s="81" t="str">
        <f t="shared" si="5"/>
        <v/>
      </c>
      <c r="BH29" s="81" t="str">
        <f t="shared" si="5"/>
        <v/>
      </c>
      <c r="BI29" s="81" t="str">
        <f t="shared" si="5"/>
        <v/>
      </c>
      <c r="BJ29" s="81" t="str">
        <f t="shared" si="5"/>
        <v/>
      </c>
      <c r="BK29" s="81" t="str">
        <f t="shared" si="5"/>
        <v/>
      </c>
    </row>
    <row r="30" spans="1:63" x14ac:dyDescent="0.3">
      <c r="A30" s="99">
        <v>28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150"/>
      <c r="AG30" s="150"/>
      <c r="AH30" s="81" t="str">
        <f t="shared" si="3"/>
        <v/>
      </c>
      <c r="AI30" s="81" t="str">
        <f t="shared" si="3"/>
        <v/>
      </c>
      <c r="AJ30" s="81" t="str">
        <f t="shared" si="3"/>
        <v/>
      </c>
      <c r="AK30" s="81" t="str">
        <f t="shared" si="3"/>
        <v/>
      </c>
      <c r="AL30" s="81" t="str">
        <f t="shared" si="3"/>
        <v/>
      </c>
      <c r="AM30" s="81" t="str">
        <f t="shared" si="3"/>
        <v/>
      </c>
      <c r="AN30" s="81" t="str">
        <f t="shared" si="3"/>
        <v/>
      </c>
      <c r="AO30" s="81" t="str">
        <f t="shared" si="3"/>
        <v/>
      </c>
      <c r="AP30" s="81" t="str">
        <f t="shared" si="3"/>
        <v/>
      </c>
      <c r="AQ30" s="81" t="str">
        <f t="shared" si="3"/>
        <v/>
      </c>
      <c r="AR30" s="81" t="str">
        <f t="shared" si="3"/>
        <v/>
      </c>
      <c r="AS30" s="81" t="str">
        <f t="shared" si="3"/>
        <v/>
      </c>
      <c r="AT30" s="81" t="str">
        <f t="shared" si="3"/>
        <v/>
      </c>
      <c r="AU30" s="81" t="str">
        <f t="shared" si="3"/>
        <v/>
      </c>
      <c r="AV30" s="81" t="str">
        <f t="shared" si="3"/>
        <v/>
      </c>
      <c r="AW30" s="81" t="str">
        <f t="shared" si="3"/>
        <v/>
      </c>
      <c r="AX30" s="81" t="str">
        <f t="shared" si="4"/>
        <v/>
      </c>
      <c r="AY30" s="81" t="str">
        <f t="shared" si="4"/>
        <v/>
      </c>
      <c r="AZ30" s="81" t="str">
        <f t="shared" si="4"/>
        <v/>
      </c>
      <c r="BA30" s="81" t="str">
        <f t="shared" si="4"/>
        <v/>
      </c>
      <c r="BB30" s="81" t="str">
        <f t="shared" si="4"/>
        <v/>
      </c>
      <c r="BC30" s="81" t="str">
        <f t="shared" si="4"/>
        <v/>
      </c>
      <c r="BD30" s="81" t="str">
        <f t="shared" si="4"/>
        <v/>
      </c>
      <c r="BE30" s="81" t="str">
        <f t="shared" si="4"/>
        <v/>
      </c>
      <c r="BF30" s="81" t="str">
        <f t="shared" si="4"/>
        <v/>
      </c>
      <c r="BG30" s="81" t="str">
        <f t="shared" si="5"/>
        <v/>
      </c>
      <c r="BH30" s="81" t="str">
        <f t="shared" si="5"/>
        <v/>
      </c>
      <c r="BI30" s="81" t="str">
        <f t="shared" si="5"/>
        <v/>
      </c>
      <c r="BJ30" s="81" t="str">
        <f t="shared" si="5"/>
        <v/>
      </c>
      <c r="BK30" s="81" t="str">
        <f t="shared" si="5"/>
        <v/>
      </c>
    </row>
    <row r="31" spans="1:63" x14ac:dyDescent="0.3">
      <c r="A31" s="99">
        <v>29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150"/>
      <c r="AG31" s="150"/>
      <c r="AH31" s="81" t="str">
        <f t="shared" si="3"/>
        <v/>
      </c>
      <c r="AI31" s="81" t="str">
        <f t="shared" si="3"/>
        <v/>
      </c>
      <c r="AJ31" s="81" t="str">
        <f t="shared" si="3"/>
        <v/>
      </c>
      <c r="AK31" s="81" t="str">
        <f t="shared" si="3"/>
        <v/>
      </c>
      <c r="AL31" s="81" t="str">
        <f t="shared" si="3"/>
        <v/>
      </c>
      <c r="AM31" s="81" t="str">
        <f t="shared" si="3"/>
        <v/>
      </c>
      <c r="AN31" s="81" t="str">
        <f t="shared" si="3"/>
        <v/>
      </c>
      <c r="AO31" s="81" t="str">
        <f t="shared" si="3"/>
        <v/>
      </c>
      <c r="AP31" s="81" t="str">
        <f t="shared" si="3"/>
        <v/>
      </c>
      <c r="AQ31" s="81" t="str">
        <f t="shared" si="3"/>
        <v/>
      </c>
      <c r="AR31" s="81" t="str">
        <f t="shared" si="3"/>
        <v/>
      </c>
      <c r="AS31" s="81" t="str">
        <f t="shared" si="3"/>
        <v/>
      </c>
      <c r="AT31" s="81" t="str">
        <f t="shared" si="3"/>
        <v/>
      </c>
      <c r="AU31" s="81" t="str">
        <f t="shared" si="3"/>
        <v/>
      </c>
      <c r="AV31" s="81" t="str">
        <f t="shared" si="3"/>
        <v/>
      </c>
      <c r="AW31" s="81" t="str">
        <f t="shared" si="3"/>
        <v/>
      </c>
      <c r="AX31" s="81" t="str">
        <f t="shared" si="4"/>
        <v/>
      </c>
      <c r="AY31" s="81" t="str">
        <f t="shared" si="4"/>
        <v/>
      </c>
      <c r="AZ31" s="81" t="str">
        <f t="shared" si="4"/>
        <v/>
      </c>
      <c r="BA31" s="81" t="str">
        <f t="shared" si="4"/>
        <v/>
      </c>
      <c r="BB31" s="81" t="str">
        <f t="shared" si="4"/>
        <v/>
      </c>
      <c r="BC31" s="81" t="str">
        <f t="shared" si="4"/>
        <v/>
      </c>
      <c r="BD31" s="81" t="str">
        <f t="shared" si="4"/>
        <v/>
      </c>
      <c r="BE31" s="81" t="str">
        <f t="shared" si="4"/>
        <v/>
      </c>
      <c r="BF31" s="81" t="str">
        <f t="shared" si="4"/>
        <v/>
      </c>
      <c r="BG31" s="81" t="str">
        <f t="shared" si="5"/>
        <v/>
      </c>
      <c r="BH31" s="81" t="str">
        <f t="shared" si="5"/>
        <v/>
      </c>
      <c r="BI31" s="81" t="str">
        <f t="shared" si="5"/>
        <v/>
      </c>
      <c r="BJ31" s="81" t="str">
        <f t="shared" si="5"/>
        <v/>
      </c>
      <c r="BK31" s="81" t="str">
        <f t="shared" si="5"/>
        <v/>
      </c>
    </row>
    <row r="32" spans="1:63" x14ac:dyDescent="0.3">
      <c r="A32" s="99">
        <v>30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150"/>
      <c r="AG32" s="150"/>
      <c r="AH32" s="81" t="str">
        <f t="shared" si="3"/>
        <v/>
      </c>
      <c r="AI32" s="81" t="str">
        <f t="shared" si="3"/>
        <v/>
      </c>
      <c r="AJ32" s="81" t="str">
        <f t="shared" si="3"/>
        <v/>
      </c>
      <c r="AK32" s="81" t="str">
        <f t="shared" si="3"/>
        <v/>
      </c>
      <c r="AL32" s="81" t="str">
        <f t="shared" si="3"/>
        <v/>
      </c>
      <c r="AM32" s="81" t="str">
        <f t="shared" si="3"/>
        <v/>
      </c>
      <c r="AN32" s="81" t="str">
        <f t="shared" si="3"/>
        <v/>
      </c>
      <c r="AO32" s="81" t="str">
        <f t="shared" si="3"/>
        <v/>
      </c>
      <c r="AP32" s="81" t="str">
        <f t="shared" si="3"/>
        <v/>
      </c>
      <c r="AQ32" s="81" t="str">
        <f t="shared" si="3"/>
        <v/>
      </c>
      <c r="AR32" s="81" t="str">
        <f t="shared" si="3"/>
        <v/>
      </c>
      <c r="AS32" s="81" t="str">
        <f t="shared" si="3"/>
        <v/>
      </c>
      <c r="AT32" s="81" t="str">
        <f t="shared" si="3"/>
        <v/>
      </c>
      <c r="AU32" s="81" t="str">
        <f t="shared" si="3"/>
        <v/>
      </c>
      <c r="AV32" s="81" t="str">
        <f t="shared" si="3"/>
        <v/>
      </c>
      <c r="AW32" s="81" t="str">
        <f t="shared" si="3"/>
        <v/>
      </c>
      <c r="AX32" s="81" t="str">
        <f t="shared" si="4"/>
        <v/>
      </c>
      <c r="AY32" s="81" t="str">
        <f t="shared" si="4"/>
        <v/>
      </c>
      <c r="AZ32" s="81" t="str">
        <f t="shared" si="4"/>
        <v/>
      </c>
      <c r="BA32" s="81" t="str">
        <f t="shared" si="4"/>
        <v/>
      </c>
      <c r="BB32" s="81" t="str">
        <f t="shared" si="4"/>
        <v/>
      </c>
      <c r="BC32" s="81" t="str">
        <f t="shared" si="4"/>
        <v/>
      </c>
      <c r="BD32" s="81" t="str">
        <f t="shared" si="4"/>
        <v/>
      </c>
      <c r="BE32" s="81" t="str">
        <f t="shared" si="4"/>
        <v/>
      </c>
      <c r="BF32" s="81" t="str">
        <f t="shared" si="4"/>
        <v/>
      </c>
      <c r="BG32" s="81" t="str">
        <f t="shared" si="5"/>
        <v/>
      </c>
      <c r="BH32" s="81" t="str">
        <f t="shared" si="5"/>
        <v/>
      </c>
      <c r="BI32" s="81" t="str">
        <f t="shared" si="5"/>
        <v/>
      </c>
      <c r="BJ32" s="81" t="str">
        <f t="shared" si="5"/>
        <v/>
      </c>
      <c r="BK32" s="81" t="str">
        <f t="shared" si="5"/>
        <v/>
      </c>
    </row>
    <row r="33" spans="1:63" x14ac:dyDescent="0.3">
      <c r="A33" s="99">
        <v>31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150"/>
      <c r="AG33" s="150"/>
      <c r="AH33" s="81" t="str">
        <f t="shared" si="3"/>
        <v/>
      </c>
      <c r="AI33" s="81" t="str">
        <f t="shared" si="3"/>
        <v/>
      </c>
      <c r="AJ33" s="81" t="str">
        <f t="shared" si="3"/>
        <v/>
      </c>
      <c r="AK33" s="81" t="str">
        <f t="shared" si="3"/>
        <v/>
      </c>
      <c r="AL33" s="81" t="str">
        <f t="shared" si="3"/>
        <v/>
      </c>
      <c r="AM33" s="81" t="str">
        <f t="shared" si="3"/>
        <v/>
      </c>
      <c r="AN33" s="81" t="str">
        <f t="shared" si="3"/>
        <v/>
      </c>
      <c r="AO33" s="81" t="str">
        <f t="shared" si="3"/>
        <v/>
      </c>
      <c r="AP33" s="81" t="str">
        <f t="shared" si="3"/>
        <v/>
      </c>
      <c r="AQ33" s="81" t="str">
        <f t="shared" si="3"/>
        <v/>
      </c>
      <c r="AR33" s="81" t="str">
        <f t="shared" si="3"/>
        <v/>
      </c>
      <c r="AS33" s="81" t="str">
        <f t="shared" si="3"/>
        <v/>
      </c>
      <c r="AT33" s="81" t="str">
        <f t="shared" si="3"/>
        <v/>
      </c>
      <c r="AU33" s="81" t="str">
        <f t="shared" si="3"/>
        <v/>
      </c>
      <c r="AV33" s="81" t="str">
        <f t="shared" si="3"/>
        <v/>
      </c>
      <c r="AW33" s="81" t="str">
        <f t="shared" si="3"/>
        <v/>
      </c>
      <c r="AX33" s="81" t="str">
        <f t="shared" si="4"/>
        <v/>
      </c>
      <c r="AY33" s="81" t="str">
        <f t="shared" si="4"/>
        <v/>
      </c>
      <c r="AZ33" s="81" t="str">
        <f t="shared" si="4"/>
        <v/>
      </c>
      <c r="BA33" s="81" t="str">
        <f t="shared" si="4"/>
        <v/>
      </c>
      <c r="BB33" s="81" t="str">
        <f t="shared" si="4"/>
        <v/>
      </c>
      <c r="BC33" s="81" t="str">
        <f t="shared" si="4"/>
        <v/>
      </c>
      <c r="BD33" s="81" t="str">
        <f t="shared" si="4"/>
        <v/>
      </c>
      <c r="BE33" s="81" t="str">
        <f t="shared" si="4"/>
        <v/>
      </c>
      <c r="BF33" s="81" t="str">
        <f t="shared" si="4"/>
        <v/>
      </c>
      <c r="BG33" s="81" t="str">
        <f t="shared" si="5"/>
        <v/>
      </c>
      <c r="BH33" s="81" t="str">
        <f t="shared" si="5"/>
        <v/>
      </c>
      <c r="BI33" s="81" t="str">
        <f t="shared" si="5"/>
        <v/>
      </c>
      <c r="BJ33" s="81" t="str">
        <f t="shared" si="5"/>
        <v/>
      </c>
      <c r="BK33" s="81" t="str">
        <f t="shared" si="5"/>
        <v/>
      </c>
    </row>
    <row r="34" spans="1:63" x14ac:dyDescent="0.3">
      <c r="A34" s="99">
        <v>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150"/>
      <c r="AG34" s="150"/>
      <c r="AH34" s="81" t="str">
        <f t="shared" ref="AH34:AW37" si="6">IF(B34&gt;0,LN(B34),"")</f>
        <v/>
      </c>
      <c r="AI34" s="81" t="str">
        <f t="shared" si="6"/>
        <v/>
      </c>
      <c r="AJ34" s="81" t="str">
        <f t="shared" si="6"/>
        <v/>
      </c>
      <c r="AK34" s="81" t="str">
        <f t="shared" si="6"/>
        <v/>
      </c>
      <c r="AL34" s="81" t="str">
        <f t="shared" si="6"/>
        <v/>
      </c>
      <c r="AM34" s="81" t="str">
        <f t="shared" si="6"/>
        <v/>
      </c>
      <c r="AN34" s="81" t="str">
        <f t="shared" si="6"/>
        <v/>
      </c>
      <c r="AO34" s="81" t="str">
        <f t="shared" si="6"/>
        <v/>
      </c>
      <c r="AP34" s="81" t="str">
        <f t="shared" si="6"/>
        <v/>
      </c>
      <c r="AQ34" s="81" t="str">
        <f t="shared" si="6"/>
        <v/>
      </c>
      <c r="AR34" s="81" t="str">
        <f t="shared" si="6"/>
        <v/>
      </c>
      <c r="AS34" s="81" t="str">
        <f t="shared" si="6"/>
        <v/>
      </c>
      <c r="AT34" s="81" t="str">
        <f t="shared" si="6"/>
        <v/>
      </c>
      <c r="AU34" s="81" t="str">
        <f t="shared" si="6"/>
        <v/>
      </c>
      <c r="AV34" s="81" t="str">
        <f t="shared" si="6"/>
        <v/>
      </c>
      <c r="AW34" s="81" t="str">
        <f t="shared" si="6"/>
        <v/>
      </c>
      <c r="AX34" s="81" t="str">
        <f t="shared" si="4"/>
        <v/>
      </c>
      <c r="AY34" s="81" t="str">
        <f t="shared" si="4"/>
        <v/>
      </c>
      <c r="AZ34" s="81" t="str">
        <f t="shared" si="4"/>
        <v/>
      </c>
      <c r="BA34" s="81" t="str">
        <f t="shared" si="4"/>
        <v/>
      </c>
      <c r="BB34" s="81" t="str">
        <f t="shared" si="4"/>
        <v/>
      </c>
      <c r="BC34" s="81" t="str">
        <f t="shared" si="4"/>
        <v/>
      </c>
      <c r="BD34" s="81" t="str">
        <f t="shared" si="4"/>
        <v/>
      </c>
      <c r="BE34" s="81" t="str">
        <f t="shared" si="4"/>
        <v/>
      </c>
      <c r="BF34" s="81" t="str">
        <f t="shared" si="4"/>
        <v/>
      </c>
      <c r="BG34" s="81" t="str">
        <f t="shared" si="5"/>
        <v/>
      </c>
      <c r="BH34" s="81" t="str">
        <f t="shared" si="5"/>
        <v/>
      </c>
      <c r="BI34" s="81" t="str">
        <f t="shared" si="5"/>
        <v/>
      </c>
      <c r="BJ34" s="81" t="str">
        <f t="shared" si="5"/>
        <v/>
      </c>
      <c r="BK34" s="81" t="str">
        <f t="shared" si="5"/>
        <v/>
      </c>
    </row>
    <row r="35" spans="1:63" x14ac:dyDescent="0.3">
      <c r="A35" s="99">
        <v>33</v>
      </c>
      <c r="B35" s="84"/>
      <c r="C35" s="84"/>
      <c r="D35" s="84"/>
      <c r="E35" s="84"/>
      <c r="F35" s="84"/>
      <c r="G35" s="84"/>
      <c r="H35" s="84"/>
      <c r="I35" s="84"/>
      <c r="J35" s="8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150"/>
      <c r="AG35" s="150"/>
      <c r="AH35" s="81" t="str">
        <f t="shared" si="6"/>
        <v/>
      </c>
      <c r="AI35" s="81" t="str">
        <f t="shared" si="6"/>
        <v/>
      </c>
      <c r="AJ35" s="81" t="str">
        <f t="shared" si="6"/>
        <v/>
      </c>
      <c r="AK35" s="81" t="str">
        <f t="shared" si="6"/>
        <v/>
      </c>
      <c r="AL35" s="81" t="str">
        <f t="shared" si="6"/>
        <v/>
      </c>
      <c r="AM35" s="81" t="str">
        <f t="shared" si="6"/>
        <v/>
      </c>
      <c r="AN35" s="81" t="str">
        <f t="shared" si="6"/>
        <v/>
      </c>
      <c r="AO35" s="81" t="str">
        <f t="shared" si="6"/>
        <v/>
      </c>
      <c r="AP35" s="81" t="str">
        <f t="shared" si="6"/>
        <v/>
      </c>
      <c r="AQ35" s="81" t="str">
        <f t="shared" si="6"/>
        <v/>
      </c>
      <c r="AR35" s="81" t="str">
        <f t="shared" si="6"/>
        <v/>
      </c>
      <c r="AS35" s="81" t="str">
        <f t="shared" si="6"/>
        <v/>
      </c>
      <c r="AT35" s="81" t="str">
        <f t="shared" si="6"/>
        <v/>
      </c>
      <c r="AU35" s="81" t="str">
        <f t="shared" si="6"/>
        <v/>
      </c>
      <c r="AV35" s="81" t="str">
        <f t="shared" si="6"/>
        <v/>
      </c>
      <c r="AW35" s="81" t="str">
        <f t="shared" si="6"/>
        <v/>
      </c>
      <c r="AX35" s="81" t="str">
        <f t="shared" si="4"/>
        <v/>
      </c>
      <c r="AY35" s="81" t="str">
        <f t="shared" si="4"/>
        <v/>
      </c>
      <c r="AZ35" s="81" t="str">
        <f t="shared" si="4"/>
        <v/>
      </c>
      <c r="BA35" s="81" t="str">
        <f t="shared" si="4"/>
        <v/>
      </c>
      <c r="BB35" s="81" t="str">
        <f t="shared" si="4"/>
        <v/>
      </c>
      <c r="BC35" s="81" t="str">
        <f t="shared" si="4"/>
        <v/>
      </c>
      <c r="BD35" s="81" t="str">
        <f t="shared" si="4"/>
        <v/>
      </c>
      <c r="BE35" s="81" t="str">
        <f t="shared" si="4"/>
        <v/>
      </c>
      <c r="BF35" s="81" t="str">
        <f t="shared" si="4"/>
        <v/>
      </c>
      <c r="BG35" s="81" t="str">
        <f t="shared" si="5"/>
        <v/>
      </c>
      <c r="BH35" s="81" t="str">
        <f t="shared" si="5"/>
        <v/>
      </c>
      <c r="BI35" s="81" t="str">
        <f t="shared" si="5"/>
        <v/>
      </c>
      <c r="BJ35" s="81" t="str">
        <f t="shared" si="5"/>
        <v/>
      </c>
      <c r="BK35" s="81" t="str">
        <f t="shared" si="5"/>
        <v/>
      </c>
    </row>
    <row r="36" spans="1:63" x14ac:dyDescent="0.3">
      <c r="A36" s="99">
        <v>34</v>
      </c>
      <c r="B36" s="84"/>
      <c r="C36" s="84"/>
      <c r="D36" s="84"/>
      <c r="E36" s="84"/>
      <c r="F36" s="84"/>
      <c r="G36" s="84"/>
      <c r="H36" s="84"/>
      <c r="I36" s="84"/>
      <c r="J36" s="8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150"/>
      <c r="AG36" s="150"/>
      <c r="AH36" s="81" t="str">
        <f t="shared" si="6"/>
        <v/>
      </c>
      <c r="AI36" s="81" t="str">
        <f t="shared" si="6"/>
        <v/>
      </c>
      <c r="AJ36" s="81" t="str">
        <f t="shared" si="6"/>
        <v/>
      </c>
      <c r="AK36" s="81" t="str">
        <f t="shared" si="6"/>
        <v/>
      </c>
      <c r="AL36" s="81" t="str">
        <f t="shared" si="6"/>
        <v/>
      </c>
      <c r="AM36" s="81" t="str">
        <f t="shared" si="6"/>
        <v/>
      </c>
      <c r="AN36" s="81" t="str">
        <f t="shared" si="6"/>
        <v/>
      </c>
      <c r="AO36" s="81" t="str">
        <f t="shared" si="6"/>
        <v/>
      </c>
      <c r="AP36" s="81" t="str">
        <f t="shared" si="6"/>
        <v/>
      </c>
      <c r="AQ36" s="81" t="str">
        <f t="shared" si="6"/>
        <v/>
      </c>
      <c r="AR36" s="81" t="str">
        <f t="shared" si="6"/>
        <v/>
      </c>
      <c r="AS36" s="81" t="str">
        <f t="shared" si="6"/>
        <v/>
      </c>
      <c r="AT36" s="81" t="str">
        <f t="shared" si="6"/>
        <v/>
      </c>
      <c r="AU36" s="81" t="str">
        <f t="shared" si="6"/>
        <v/>
      </c>
      <c r="AV36" s="81" t="str">
        <f t="shared" si="6"/>
        <v/>
      </c>
      <c r="AW36" s="81" t="str">
        <f t="shared" si="6"/>
        <v/>
      </c>
      <c r="AX36" s="81" t="str">
        <f t="shared" si="4"/>
        <v/>
      </c>
      <c r="AY36" s="81" t="str">
        <f t="shared" si="4"/>
        <v/>
      </c>
      <c r="AZ36" s="81" t="str">
        <f t="shared" si="4"/>
        <v/>
      </c>
      <c r="BA36" s="81" t="str">
        <f t="shared" si="4"/>
        <v/>
      </c>
      <c r="BB36" s="81" t="str">
        <f t="shared" si="4"/>
        <v/>
      </c>
      <c r="BC36" s="81" t="str">
        <f t="shared" si="4"/>
        <v/>
      </c>
      <c r="BD36" s="81" t="str">
        <f t="shared" si="4"/>
        <v/>
      </c>
      <c r="BE36" s="81" t="str">
        <f t="shared" si="4"/>
        <v/>
      </c>
      <c r="BF36" s="81" t="str">
        <f t="shared" si="4"/>
        <v/>
      </c>
      <c r="BG36" s="81" t="str">
        <f t="shared" si="5"/>
        <v/>
      </c>
      <c r="BH36" s="81" t="str">
        <f t="shared" si="5"/>
        <v/>
      </c>
      <c r="BI36" s="81" t="str">
        <f t="shared" si="5"/>
        <v/>
      </c>
      <c r="BJ36" s="81" t="str">
        <f t="shared" si="5"/>
        <v/>
      </c>
      <c r="BK36" s="81" t="str">
        <f t="shared" si="5"/>
        <v/>
      </c>
    </row>
    <row r="37" spans="1:63" x14ac:dyDescent="0.3">
      <c r="A37" s="99">
        <v>35</v>
      </c>
      <c r="B37" s="84"/>
      <c r="C37" s="84"/>
      <c r="D37" s="84"/>
      <c r="E37" s="84"/>
      <c r="F37" s="84"/>
      <c r="G37" s="84"/>
      <c r="H37" s="84"/>
      <c r="I37" s="84"/>
      <c r="J37" s="8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150"/>
      <c r="AG37" s="150"/>
      <c r="AH37" s="81" t="str">
        <f t="shared" si="6"/>
        <v/>
      </c>
      <c r="AI37" s="81" t="str">
        <f t="shared" si="6"/>
        <v/>
      </c>
      <c r="AJ37" s="81" t="str">
        <f t="shared" si="6"/>
        <v/>
      </c>
      <c r="AK37" s="81" t="str">
        <f t="shared" si="6"/>
        <v/>
      </c>
      <c r="AL37" s="81" t="str">
        <f t="shared" si="6"/>
        <v/>
      </c>
      <c r="AM37" s="81" t="str">
        <f t="shared" si="6"/>
        <v/>
      </c>
      <c r="AN37" s="81" t="str">
        <f t="shared" si="6"/>
        <v/>
      </c>
      <c r="AO37" s="81" t="str">
        <f t="shared" si="6"/>
        <v/>
      </c>
      <c r="AP37" s="81" t="str">
        <f t="shared" si="6"/>
        <v/>
      </c>
      <c r="AQ37" s="81" t="str">
        <f t="shared" si="6"/>
        <v/>
      </c>
      <c r="AR37" s="81" t="str">
        <f t="shared" si="6"/>
        <v/>
      </c>
      <c r="AS37" s="81" t="str">
        <f t="shared" si="6"/>
        <v/>
      </c>
      <c r="AT37" s="81" t="str">
        <f t="shared" si="6"/>
        <v/>
      </c>
      <c r="AU37" s="81" t="str">
        <f t="shared" si="6"/>
        <v/>
      </c>
      <c r="AV37" s="81" t="str">
        <f t="shared" si="6"/>
        <v/>
      </c>
      <c r="AW37" s="81" t="str">
        <f t="shared" si="6"/>
        <v/>
      </c>
      <c r="AX37" s="81" t="str">
        <f t="shared" si="4"/>
        <v/>
      </c>
      <c r="AY37" s="81" t="str">
        <f t="shared" si="4"/>
        <v/>
      </c>
      <c r="AZ37" s="81" t="str">
        <f t="shared" si="4"/>
        <v/>
      </c>
      <c r="BA37" s="81" t="str">
        <f t="shared" si="4"/>
        <v/>
      </c>
      <c r="BB37" s="81" t="str">
        <f t="shared" si="4"/>
        <v/>
      </c>
      <c r="BC37" s="81" t="str">
        <f t="shared" si="4"/>
        <v/>
      </c>
      <c r="BD37" s="81" t="str">
        <f t="shared" si="4"/>
        <v/>
      </c>
      <c r="BE37" s="81" t="str">
        <f t="shared" si="4"/>
        <v/>
      </c>
      <c r="BF37" s="81" t="str">
        <f t="shared" si="4"/>
        <v/>
      </c>
      <c r="BG37" s="81" t="str">
        <f t="shared" si="5"/>
        <v/>
      </c>
      <c r="BH37" s="81" t="str">
        <f t="shared" si="5"/>
        <v/>
      </c>
      <c r="BI37" s="81" t="str">
        <f t="shared" si="5"/>
        <v/>
      </c>
      <c r="BJ37" s="81" t="str">
        <f t="shared" si="5"/>
        <v/>
      </c>
      <c r="BK37" s="81" t="str">
        <f t="shared" si="5"/>
        <v/>
      </c>
    </row>
    <row r="38" spans="1:63" x14ac:dyDescent="0.3">
      <c r="A38" s="126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">
      <c r="A39" s="144" t="s">
        <v>3</v>
      </c>
      <c r="B39" s="145"/>
      <c r="C39" s="145"/>
      <c r="D39" s="145"/>
      <c r="E39" s="146"/>
      <c r="F39" s="70"/>
      <c r="G39" s="70"/>
      <c r="H39" s="70"/>
      <c r="I39" s="70"/>
      <c r="J39" s="70"/>
      <c r="K39" s="70"/>
      <c r="L39" s="70"/>
    </row>
    <row r="40" spans="1:63" x14ac:dyDescent="0.3">
      <c r="A40" s="128" t="s">
        <v>4</v>
      </c>
      <c r="B40" s="129" t="s">
        <v>0</v>
      </c>
      <c r="C40" s="129" t="s">
        <v>1</v>
      </c>
    </row>
    <row r="41" spans="1:63" x14ac:dyDescent="0.3">
      <c r="A41" s="30" t="s">
        <v>5</v>
      </c>
      <c r="B41" s="116">
        <f>COUNT(B3:AE37)</f>
        <v>6</v>
      </c>
      <c r="C41" s="116">
        <f>COUNT(AH3:BK37)</f>
        <v>6</v>
      </c>
    </row>
    <row r="42" spans="1:63" x14ac:dyDescent="0.3">
      <c r="A42" s="30" t="s">
        <v>6</v>
      </c>
      <c r="B42" s="122">
        <f>KURT(B3:AE37)</f>
        <v>-1.3199205610266036</v>
      </c>
      <c r="C42" s="122">
        <f>KURT(AH3:BK37)</f>
        <v>-3.2769660652248285</v>
      </c>
      <c r="G42" s="125" t="s">
        <v>7</v>
      </c>
    </row>
    <row r="43" spans="1:63" x14ac:dyDescent="0.3">
      <c r="A43" s="30" t="s">
        <v>8</v>
      </c>
      <c r="B43" s="116">
        <f>SQRT(24*B41*(B41^2-1)/((B41-2)*(B41+3)*(B41-3)*(B41+5)))</f>
        <v>2.059714602177749</v>
      </c>
      <c r="C43" s="116">
        <f>SQRT(24*C41*(C41^2-1)/((C41-2)*(C41+3)*(C41-3)*(C41+5)))</f>
        <v>2.059714602177749</v>
      </c>
      <c r="G43" t="s">
        <v>9</v>
      </c>
    </row>
    <row r="44" spans="1:63" x14ac:dyDescent="0.3">
      <c r="A44" s="30" t="s">
        <v>10</v>
      </c>
      <c r="B44" s="116" t="str">
        <f>IF(ABS(B42/B43)&gt;NORMSINV(1-0.05/2),"non normal","normal")</f>
        <v>normal</v>
      </c>
      <c r="C44" s="116" t="str">
        <f>IF(ABS(C42/C43)&gt;NORMSINV(1-0.05/2),"non normal","normal")</f>
        <v>normal</v>
      </c>
    </row>
    <row r="45" spans="1:63" x14ac:dyDescent="0.3">
      <c r="A45" s="30" t="s">
        <v>11</v>
      </c>
      <c r="B45" s="117">
        <f>SKEW(B3:AE37)</f>
        <v>0.69278572112542325</v>
      </c>
      <c r="C45" s="117">
        <f>SKEW(AH3:BK37)</f>
        <v>1.1759576578106955E-2</v>
      </c>
      <c r="G45" t="s">
        <v>12</v>
      </c>
    </row>
    <row r="46" spans="1:63" x14ac:dyDescent="0.3">
      <c r="A46" s="30" t="s">
        <v>13</v>
      </c>
      <c r="B46" s="116">
        <f>SQRT((6*B41*(B41-1))/((B41-2)*(B41+1)*(B41+3)))</f>
        <v>0.84515425472851657</v>
      </c>
      <c r="C46" s="116">
        <f>SQRT((6*C41*(C41-1))/((C41-2)*(C41+1)*(C41+3)))</f>
        <v>0.84515425472851657</v>
      </c>
      <c r="G46" s="172" t="s">
        <v>14</v>
      </c>
    </row>
    <row r="47" spans="1:63" x14ac:dyDescent="0.3">
      <c r="A47" s="30" t="s">
        <v>15</v>
      </c>
      <c r="B47" s="116" t="str">
        <f>IF(ABS(B45/B46)&gt;NORMSINV(1-0.05/2),"non normal","normal")</f>
        <v>normal</v>
      </c>
      <c r="C47" s="116" t="str">
        <f>IF(ABS(C45/C46)&gt;NORMSINV(1-0.05/2),"non normal","normal")</f>
        <v>normal</v>
      </c>
      <c r="G47" t="s">
        <v>16</v>
      </c>
    </row>
    <row r="48" spans="1:63" x14ac:dyDescent="0.3">
      <c r="A48" s="174" t="s">
        <v>17</v>
      </c>
      <c r="B48" s="175">
        <f>ABS(B45/B46)</f>
        <v>0.81971511975404099</v>
      </c>
      <c r="C48" s="175">
        <f>ABS(C45/C46)</f>
        <v>1.3914118650310064E-2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 x14ac:dyDescent="0.3">
      <c r="A49" s="126"/>
      <c r="B49" s="118" t="s">
        <v>18</v>
      </c>
      <c r="C49" s="118" t="s">
        <v>19</v>
      </c>
      <c r="D49" s="118" t="s">
        <v>20</v>
      </c>
      <c r="E49" s="70"/>
      <c r="F49" s="70"/>
      <c r="G49" s="70"/>
      <c r="H49" s="70"/>
      <c r="I49" s="70"/>
      <c r="J49" s="70"/>
      <c r="K49" s="70"/>
      <c r="L49" s="70"/>
    </row>
    <row r="50" spans="1:12" x14ac:dyDescent="0.3">
      <c r="A50" s="126"/>
      <c r="B50" s="119" t="str">
        <f>IF(AND(B44="normal", B47="normal"),"Normal", "Non Normal")</f>
        <v>Normal</v>
      </c>
      <c r="C50" s="119" t="str">
        <f>IF(AND(C44="normal", C47="normal"),"Normal", "Non Normal")</f>
        <v>Normal</v>
      </c>
      <c r="D50" s="180" t="str">
        <f>IF(AND(B50="Normal",C50="Normal"),IF(B48&lt;C48,"Normal","Lognormal"),IF(B50="normal","Normal",IF(C50="normal","Lognormal","Skewed")))</f>
        <v>Lognormal</v>
      </c>
      <c r="E50" s="70"/>
      <c r="F50" s="70"/>
      <c r="G50" s="70"/>
      <c r="H50" s="70"/>
      <c r="I50" s="70"/>
      <c r="J50" s="70"/>
      <c r="K50" s="70"/>
      <c r="L50" s="70"/>
    </row>
    <row r="51" spans="1:12" x14ac:dyDescent="0.3">
      <c r="A51" s="126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3">
      <c r="A52" s="126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</sheetData>
  <sheetProtection algorithmName="SHA-512" hashValue="KznG8Dv1L4TGKBFsfi3i1bfDQZ1MODQXUlZbHo7BYGURboEwpRTpk0BZZelg3XsLL9pgGZW9Sksq4pl0SpSwyw==" saltValue="V85x+WQeUC5YZH2H+VXqhg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Data</vt:lpstr>
      <vt:lpstr>Rank</vt:lpstr>
      <vt:lpstr>3xRDL</vt:lpstr>
      <vt:lpstr>Instructions</vt:lpstr>
      <vt:lpstr>Summary</vt:lpstr>
      <vt:lpstr>HCl-N</vt:lpstr>
      <vt:lpstr>HCl-E</vt:lpstr>
      <vt:lpstr>z-stat HCl-E</vt:lpstr>
      <vt:lpstr>n&gt;3Distribution</vt:lpstr>
      <vt:lpstr>n=3Distribution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dcterms:created xsi:type="dcterms:W3CDTF">2011-09-22T17:07:49Z</dcterms:created>
  <dcterms:modified xsi:type="dcterms:W3CDTF">2023-09-07T05:26:51Z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